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260" windowHeight="6300" activeTab="0"/>
  </bookViews>
  <sheets>
    <sheet name="既存事業者用" sheetId="1" r:id="rId1"/>
    <sheet name="ＬＰＧ" sheetId="2" r:id="rId2"/>
    <sheet name="ｶﾞｿﾘﾝ2000cc以下" sheetId="3" r:id="rId3"/>
    <sheet name="ｶﾞｿﾘﾝ20001～3000cc未満" sheetId="4" r:id="rId4"/>
    <sheet name="ｶﾞｿﾘﾝ3000cc以上" sheetId="5" r:id="rId5"/>
  </sheets>
  <definedNames>
    <definedName name="_xlfn.IFERROR" hidden="1">#NAME?</definedName>
    <definedName name="_xlnm.Print_Area" localSheetId="1">'ＬＰＧ'!$A$1:$F$48</definedName>
    <definedName name="_xlnm.Print_Area" localSheetId="3">'ｶﾞｿﾘﾝ20001～3000cc未満'!$A$1:$F$48</definedName>
    <definedName name="_xlnm.Print_Area" localSheetId="2">'ｶﾞｿﾘﾝ2000cc以下'!$A$1:$F$48</definedName>
    <definedName name="_xlnm.Print_Area" localSheetId="4">'ｶﾞｿﾘﾝ3000cc以上'!$A$1:$F$48</definedName>
    <definedName name="_xlnm.Print_Area" localSheetId="0">'既存事業者用'!$A$1:$F$30</definedName>
  </definedNames>
  <calcPr fullCalcOnLoad="1"/>
</workbook>
</file>

<file path=xl/comments2.xml><?xml version="1.0" encoding="utf-8"?>
<comments xmlns="http://schemas.openxmlformats.org/spreadsheetml/2006/main">
  <authors>
    <author>nakadai</author>
  </authors>
  <commentList>
    <comment ref="C20" authorId="0">
      <text>
        <r>
          <rPr>
            <b/>
            <sz val="9"/>
            <rFont val="ＭＳ Ｐゴシック"/>
            <family val="3"/>
          </rPr>
          <t>自動車税及び自動車重量税</t>
        </r>
      </text>
    </comment>
  </commentList>
</comments>
</file>

<file path=xl/comments3.xml><?xml version="1.0" encoding="utf-8"?>
<comments xmlns="http://schemas.openxmlformats.org/spreadsheetml/2006/main">
  <authors>
    <author>nakadai</author>
  </authors>
  <commentList>
    <comment ref="C20" authorId="0">
      <text>
        <r>
          <rPr>
            <b/>
            <sz val="9"/>
            <rFont val="ＭＳ Ｐゴシック"/>
            <family val="3"/>
          </rPr>
          <t>自動車税及び自動車重量税</t>
        </r>
      </text>
    </comment>
  </commentList>
</comments>
</file>

<file path=xl/comments4.xml><?xml version="1.0" encoding="utf-8"?>
<comments xmlns="http://schemas.openxmlformats.org/spreadsheetml/2006/main">
  <authors>
    <author>nakadai</author>
  </authors>
  <commentList>
    <comment ref="C20" authorId="0">
      <text>
        <r>
          <rPr>
            <b/>
            <sz val="9"/>
            <rFont val="ＭＳ Ｐゴシック"/>
            <family val="3"/>
          </rPr>
          <t>自動車税及び自動車重量税</t>
        </r>
      </text>
    </comment>
  </commentList>
</comments>
</file>

<file path=xl/comments5.xml><?xml version="1.0" encoding="utf-8"?>
<comments xmlns="http://schemas.openxmlformats.org/spreadsheetml/2006/main">
  <authors>
    <author>nakadai</author>
  </authors>
  <commentList>
    <comment ref="C20" authorId="0">
      <text>
        <r>
          <rPr>
            <b/>
            <sz val="9"/>
            <rFont val="ＭＳ Ｐゴシック"/>
            <family val="3"/>
          </rPr>
          <t>自動車税及び自動車重量税</t>
        </r>
      </text>
    </comment>
  </commentList>
</comments>
</file>

<file path=xl/sharedStrings.xml><?xml version="1.0" encoding="utf-8"?>
<sst xmlns="http://schemas.openxmlformats.org/spreadsheetml/2006/main" count="476" uniqueCount="123">
  <si>
    <t>収益</t>
  </si>
  <si>
    <t>運送収入</t>
  </si>
  <si>
    <t>金額（千円）</t>
  </si>
  <si>
    <t>運送雑収入</t>
  </si>
  <si>
    <t>営業外収入</t>
  </si>
  <si>
    <t>合計</t>
  </si>
  <si>
    <t>人件費</t>
  </si>
  <si>
    <t>車両修繕費</t>
  </si>
  <si>
    <t>車両償却費</t>
  </si>
  <si>
    <t>その他運送費</t>
  </si>
  <si>
    <t>小計</t>
  </si>
  <si>
    <t>その他</t>
  </si>
  <si>
    <t>営業外費用</t>
  </si>
  <si>
    <t>計</t>
  </si>
  <si>
    <t>適正利潤</t>
  </si>
  <si>
    <t>経常</t>
  </si>
  <si>
    <t>利潤込</t>
  </si>
  <si>
    <t>運送費</t>
  </si>
  <si>
    <t>一般管理費</t>
  </si>
  <si>
    <t>運送原価</t>
  </si>
  <si>
    <t>収支差</t>
  </si>
  <si>
    <t>収支率</t>
  </si>
  <si>
    <t>　原　価　計　算　書　</t>
  </si>
  <si>
    <t>翌年度（平成２１年）</t>
  </si>
  <si>
    <t>平年度（平成２２年）</t>
  </si>
  <si>
    <t>実績年度（平成２０年）</t>
  </si>
  <si>
    <t>事　業　者　名　</t>
  </si>
  <si>
    <t>※Ｇ2000cc以下</t>
  </si>
  <si>
    <t>※Ｇ2001cc～3000cc未満</t>
  </si>
  <si>
    <t>※ＬＰＧ</t>
  </si>
  <si>
    <t>※Ｇ3000cc以上</t>
  </si>
  <si>
    <t>走行キロ</t>
  </si>
  <si>
    <t>油脂費</t>
  </si>
  <si>
    <t>車両価格</t>
  </si>
  <si>
    <t>車両使用期間</t>
  </si>
  <si>
    <t>CPI(21年)</t>
  </si>
  <si>
    <t>CGPI(21年)</t>
  </si>
  <si>
    <t>CPI(22年)</t>
  </si>
  <si>
    <t>CGPI(22年)</t>
  </si>
  <si>
    <t>事業税</t>
  </si>
  <si>
    <t>資本金</t>
  </si>
  <si>
    <t>燃料費</t>
  </si>
  <si>
    <t>その他償却費</t>
  </si>
  <si>
    <t>その他修繕費</t>
  </si>
  <si>
    <t>諸税</t>
  </si>
  <si>
    <t>諸税その他</t>
  </si>
  <si>
    <t>強制保険</t>
  </si>
  <si>
    <t>保険料その他</t>
  </si>
  <si>
    <t>交際費</t>
  </si>
  <si>
    <t>事故賠償費</t>
  </si>
  <si>
    <t>交際費、寄付金</t>
  </si>
  <si>
    <t>固定資産償却費</t>
  </si>
  <si>
    <t>その他経費</t>
  </si>
  <si>
    <t>金融費用</t>
  </si>
  <si>
    <t>車両売却損</t>
  </si>
  <si>
    <t>　　　　　　　　　　　　　　　　　　　　　　　年
　　項目　　　　　　　</t>
  </si>
  <si>
    <t>自動車税額（乗用車）　※単位は円</t>
  </si>
  <si>
    <t>排気量</t>
  </si>
  <si>
    <t>自家用</t>
  </si>
  <si>
    <t>事業用</t>
  </si>
  <si>
    <t>1.0リッター以下</t>
  </si>
  <si>
    <t>1.0超～1.5リッター以下</t>
  </si>
  <si>
    <t>1.5超～2.0リッター以下</t>
  </si>
  <si>
    <t>2.0超～2.5リッター以下</t>
  </si>
  <si>
    <t>2.5超～3.0リッター以下</t>
  </si>
  <si>
    <t>3.0超～3.5リッター以下</t>
  </si>
  <si>
    <t>3.5超～4.0リッター以下</t>
  </si>
  <si>
    <t>4.0超～4.5リッター以下</t>
  </si>
  <si>
    <t>4.5超～6.0リッター以下</t>
  </si>
  <si>
    <t>6.0リッター超</t>
  </si>
  <si>
    <t>事業用 車両重量0.5トン毎 2800円/年</t>
  </si>
  <si>
    <t>自動車重量（税暫定税率込み税額）</t>
  </si>
  <si>
    <t>税率　5％　（事業主控除 290万円)</t>
  </si>
  <si>
    <t>個人事業税（前年事業所得×税率）</t>
  </si>
  <si>
    <t>平均利率</t>
  </si>
  <si>
    <t>所要資金-自己資金</t>
  </si>
  <si>
    <t>車両売却価格</t>
  </si>
  <si>
    <t>デフレーター</t>
  </si>
  <si>
    <t>法人税等税率</t>
  </si>
  <si>
    <t>走行キロ(査定)</t>
  </si>
  <si>
    <t>車両リース料</t>
  </si>
  <si>
    <t>（タクセン負担金）</t>
  </si>
  <si>
    <t>※既存事業者650円→710円</t>
  </si>
  <si>
    <t>燃料油脂費</t>
  </si>
  <si>
    <t>※平年度が100％に満たないときは、ご相談ください。</t>
  </si>
  <si>
    <t>※入力方法</t>
  </si>
  <si>
    <t>※事業者名を入力してください。</t>
  </si>
  <si>
    <t>※年度を入力してください。</t>
  </si>
  <si>
    <t>営業報告書科目</t>
  </si>
  <si>
    <t>原価計算書科目</t>
  </si>
  <si>
    <t>店主給与</t>
  </si>
  <si>
    <t>運送費</t>
  </si>
  <si>
    <t>使用人給与</t>
  </si>
  <si>
    <t>水道光熱費</t>
  </si>
  <si>
    <t>備消品費</t>
  </si>
  <si>
    <t>その他運送費</t>
  </si>
  <si>
    <t>燃料費</t>
  </si>
  <si>
    <t>その他油脂費</t>
  </si>
  <si>
    <t>車両減価償却費</t>
  </si>
  <si>
    <t>車両償却費</t>
  </si>
  <si>
    <t>その他減価償却費</t>
  </si>
  <si>
    <t>賃借料</t>
  </si>
  <si>
    <t>通信運搬費</t>
  </si>
  <si>
    <t>図書印刷費</t>
  </si>
  <si>
    <t>保険料</t>
  </si>
  <si>
    <t>租税公課</t>
  </si>
  <si>
    <t>諸負担金</t>
  </si>
  <si>
    <t>その他費用</t>
  </si>
  <si>
    <t>当期利益（当期損失）</t>
  </si>
  <si>
    <t>その他収益</t>
  </si>
  <si>
    <t>収益計</t>
  </si>
  <si>
    <t>費用計</t>
  </si>
  <si>
    <t>営業報告書科目と原価計算書科目の対応表</t>
  </si>
  <si>
    <t>原価計算書の下に営業報告書数値の入力欄がありますので、</t>
  </si>
  <si>
    <t>そこに入力すると原価計算書に反映されます。</t>
  </si>
  <si>
    <t>実績年度欄に直近の営業報告に基づき入力することとなりますが、</t>
  </si>
  <si>
    <t>下記に営業報告書に基づき金額を入力すると､原価計算書に反映されます。</t>
  </si>
  <si>
    <t>金額入力欄</t>
  </si>
  <si>
    <t>※当期利益（損失）がある方は、ここには入力せず、その金額を「店主給与」に加算してください。</t>
  </si>
  <si>
    <t>※ご自分の人件費（店主給与）を入力してください。（下記当期利益を加算すること。）</t>
  </si>
  <si>
    <t>実績年度（平成21年）</t>
  </si>
  <si>
    <t>翌年度（平成22年）</t>
  </si>
  <si>
    <t>平年度（平成23年）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</si>
</sst>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#,##0.00_ "/>
    <numFmt numFmtId="180" formatCode="0.000%"/>
    <numFmt numFmtId="181" formatCode="#,##0.000_ "/>
    <numFmt numFmtId="182" formatCode="#,##0;#,##0;"/>
    <numFmt numFmtId="183" formatCode="0;&quot;△ &quot;0"/>
    <numFmt numFmtId="184" formatCode="#,##0;&quot;△ &quot;#,##0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,##0.0;[Red]\-#,##0.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;[Red]\-#,##0.0000"/>
    <numFmt numFmtId="198" formatCode="#,##0.00000;[Red]\-#,##0.00000"/>
    <numFmt numFmtId="199" formatCode="#,##0.000000;[Red]\-#,##0.000000"/>
    <numFmt numFmtId="200" formatCode="0.0000%"/>
    <numFmt numFmtId="201" formatCode="&quot;(&quot;#,##0&quot;)&quot;;[Red]\-#,##0"/>
    <numFmt numFmtId="202" formatCode="0_ "/>
    <numFmt numFmtId="203" formatCode="&quot;運賃値上げ分を加味させています　　　　　&quot;0.000_ "/>
    <numFmt numFmtId="204" formatCode="&quot;運賃値上げ分を加味させています　　　　　　　　　　　　　　　&quot;0.000_ "/>
    <numFmt numFmtId="205" formatCode="&quot;翌年度、平年度は、運賃値上げ分を加味させています　　　　　　　　　　　　　　　&quot;0.000_ "/>
    <numFmt numFmtId="206" formatCode="&quot;翌年度、平年度は、運賃値上げ分を加味させています　　　　　&quot;0.000_ "/>
    <numFmt numFmtId="207" formatCode="&quot;※翌年度、平年度は、運賃値上げ分を加味させています　　　　　&quot;0.000_ "/>
    <numFmt numFmtId="208" formatCode="&quot;※平年度は、運賃値上げ分を加味させています　　　　　&quot;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.95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899980008602142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38" fontId="6" fillId="0" borderId="15" xfId="48" applyFont="1" applyBorder="1" applyAlignment="1">
      <alignment horizontal="right" vertical="center" indent="2"/>
    </xf>
    <xf numFmtId="38" fontId="6" fillId="0" borderId="16" xfId="48" applyFont="1" applyBorder="1" applyAlignment="1">
      <alignment horizontal="right" vertical="center" indent="2"/>
    </xf>
    <xf numFmtId="38" fontId="6" fillId="0" borderId="17" xfId="48" applyFont="1" applyBorder="1" applyAlignment="1">
      <alignment horizontal="right" vertical="center" indent="2"/>
    </xf>
    <xf numFmtId="38" fontId="6" fillId="0" borderId="18" xfId="48" applyFont="1" applyBorder="1" applyAlignment="1">
      <alignment horizontal="right" vertical="center" indent="2"/>
    </xf>
    <xf numFmtId="38" fontId="6" fillId="0" borderId="19" xfId="48" applyFont="1" applyBorder="1" applyAlignment="1">
      <alignment horizontal="right" vertical="center" indent="2"/>
    </xf>
    <xf numFmtId="38" fontId="6" fillId="0" borderId="20" xfId="48" applyFont="1" applyBorder="1" applyAlignment="1">
      <alignment horizontal="right" vertical="center" indent="2"/>
    </xf>
    <xf numFmtId="38" fontId="6" fillId="0" borderId="10" xfId="48" applyFont="1" applyBorder="1" applyAlignment="1">
      <alignment horizontal="right" vertical="center" indent="2"/>
    </xf>
    <xf numFmtId="38" fontId="6" fillId="0" borderId="11" xfId="48" applyFont="1" applyBorder="1" applyAlignment="1">
      <alignment horizontal="right" vertical="center" indent="2"/>
    </xf>
    <xf numFmtId="38" fontId="6" fillId="0" borderId="12" xfId="48" applyFont="1" applyBorder="1" applyAlignment="1">
      <alignment horizontal="right" vertical="center" indent="2"/>
    </xf>
    <xf numFmtId="38" fontId="6" fillId="0" borderId="21" xfId="48" applyFont="1" applyBorder="1" applyAlignment="1">
      <alignment horizontal="right" vertical="center" indent="2"/>
    </xf>
    <xf numFmtId="177" fontId="6" fillId="0" borderId="21" xfId="42" applyNumberFormat="1" applyFont="1" applyBorder="1" applyAlignment="1">
      <alignment horizontal="right" vertical="center" indent="2"/>
    </xf>
    <xf numFmtId="177" fontId="6" fillId="0" borderId="10" xfId="42" applyNumberFormat="1" applyFont="1" applyBorder="1" applyAlignment="1">
      <alignment horizontal="right" vertical="center" indent="2"/>
    </xf>
    <xf numFmtId="38" fontId="5" fillId="0" borderId="0" xfId="48" applyFont="1" applyAlignment="1">
      <alignment vertical="center"/>
    </xf>
    <xf numFmtId="191" fontId="5" fillId="0" borderId="0" xfId="48" applyNumberFormat="1" applyFont="1" applyAlignment="1">
      <alignment vertical="center"/>
    </xf>
    <xf numFmtId="9" fontId="5" fillId="0" borderId="0" xfId="42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6" fillId="0" borderId="19" xfId="48" applyNumberFormat="1" applyFont="1" applyBorder="1" applyAlignment="1">
      <alignment horizontal="right" vertical="center" indent="2"/>
    </xf>
    <xf numFmtId="0" fontId="8" fillId="30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3" fontId="0" fillId="33" borderId="23" xfId="0" applyNumberForma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8" fontId="6" fillId="0" borderId="20" xfId="48" applyNumberFormat="1" applyFont="1" applyBorder="1" applyAlignment="1">
      <alignment horizontal="right" vertical="center" indent="2"/>
    </xf>
    <xf numFmtId="180" fontId="5" fillId="0" borderId="0" xfId="42" applyNumberFormat="1" applyFont="1" applyAlignment="1">
      <alignment vertical="center"/>
    </xf>
    <xf numFmtId="38" fontId="6" fillId="0" borderId="19" xfId="48" applyFont="1" applyFill="1" applyBorder="1" applyAlignment="1">
      <alignment horizontal="right" vertical="center" indent="2"/>
    </xf>
    <xf numFmtId="38" fontId="6" fillId="0" borderId="20" xfId="48" applyFont="1" applyFill="1" applyBorder="1" applyAlignment="1">
      <alignment horizontal="right" vertical="center" indent="2"/>
    </xf>
    <xf numFmtId="38" fontId="6" fillId="0" borderId="11" xfId="48" applyFont="1" applyFill="1" applyBorder="1" applyAlignment="1">
      <alignment horizontal="right" vertical="center" indent="2"/>
    </xf>
    <xf numFmtId="38" fontId="6" fillId="0" borderId="12" xfId="48" applyFont="1" applyFill="1" applyBorder="1" applyAlignment="1">
      <alignment horizontal="right" vertical="center" indent="2"/>
    </xf>
    <xf numFmtId="38" fontId="6" fillId="0" borderId="24" xfId="48" applyFont="1" applyFill="1" applyBorder="1" applyAlignment="1">
      <alignment horizontal="right" vertical="center" indent="2"/>
    </xf>
    <xf numFmtId="38" fontId="6" fillId="0" borderId="25" xfId="48" applyFont="1" applyFill="1" applyBorder="1" applyAlignment="1">
      <alignment horizontal="right" vertical="center" indent="2"/>
    </xf>
    <xf numFmtId="177" fontId="6" fillId="0" borderId="24" xfId="42" applyNumberFormat="1" applyFont="1" applyFill="1" applyBorder="1" applyAlignment="1">
      <alignment horizontal="right" vertical="center" indent="2"/>
    </xf>
    <xf numFmtId="177" fontId="6" fillId="0" borderId="25" xfId="42" applyNumberFormat="1" applyFont="1" applyFill="1" applyBorder="1" applyAlignment="1">
      <alignment horizontal="right" vertical="center" indent="2"/>
    </xf>
    <xf numFmtId="177" fontId="6" fillId="0" borderId="11" xfId="42" applyNumberFormat="1" applyFont="1" applyFill="1" applyBorder="1" applyAlignment="1">
      <alignment horizontal="right" vertical="center" indent="2"/>
    </xf>
    <xf numFmtId="177" fontId="6" fillId="0" borderId="12" xfId="42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vertical="center"/>
    </xf>
    <xf numFmtId="38" fontId="5" fillId="0" borderId="0" xfId="48" applyFont="1" applyAlignment="1">
      <alignment vertical="center" shrinkToFit="1"/>
    </xf>
    <xf numFmtId="191" fontId="5" fillId="0" borderId="0" xfId="48" applyNumberFormat="1" applyFont="1" applyAlignment="1">
      <alignment vertical="center" shrinkToFit="1"/>
    </xf>
    <xf numFmtId="180" fontId="5" fillId="0" borderId="0" xfId="42" applyNumberFormat="1" applyFont="1" applyAlignment="1">
      <alignment vertical="center" shrinkToFit="1"/>
    </xf>
    <xf numFmtId="9" fontId="5" fillId="0" borderId="0" xfId="42" applyFont="1" applyAlignment="1">
      <alignment vertical="center" shrinkToFit="1"/>
    </xf>
    <xf numFmtId="0" fontId="2" fillId="0" borderId="0" xfId="0" applyFont="1" applyAlignment="1">
      <alignment vertical="center" shrinkToFit="1"/>
    </xf>
    <xf numFmtId="201" fontId="6" fillId="0" borderId="19" xfId="48" applyNumberFormat="1" applyFont="1" applyBorder="1" applyAlignment="1">
      <alignment horizontal="right" vertical="center" indent="2"/>
    </xf>
    <xf numFmtId="201" fontId="6" fillId="0" borderId="20" xfId="48" applyNumberFormat="1" applyFont="1" applyBorder="1" applyAlignment="1">
      <alignment horizontal="right" vertical="center" indent="2"/>
    </xf>
    <xf numFmtId="201" fontId="6" fillId="0" borderId="18" xfId="48" applyNumberFormat="1" applyFont="1" applyBorder="1" applyAlignment="1">
      <alignment horizontal="right" vertical="center" indent="1"/>
    </xf>
    <xf numFmtId="0" fontId="5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vertical="center"/>
    </xf>
    <xf numFmtId="208" fontId="5" fillId="34" borderId="0" xfId="0" applyNumberFormat="1" applyFont="1" applyFill="1" applyAlignment="1">
      <alignment horizontal="left" vertical="center"/>
    </xf>
    <xf numFmtId="38" fontId="10" fillId="0" borderId="15" xfId="48" applyFont="1" applyBorder="1" applyAlignment="1">
      <alignment horizontal="right" vertical="center" indent="2"/>
    </xf>
    <xf numFmtId="38" fontId="10" fillId="0" borderId="16" xfId="48" applyFont="1" applyBorder="1" applyAlignment="1">
      <alignment horizontal="right" vertical="center" indent="2"/>
    </xf>
    <xf numFmtId="38" fontId="10" fillId="0" borderId="17" xfId="48" applyFont="1" applyBorder="1" applyAlignment="1">
      <alignment horizontal="right" vertical="center" indent="2"/>
    </xf>
    <xf numFmtId="38" fontId="10" fillId="0" borderId="18" xfId="48" applyFont="1" applyBorder="1" applyAlignment="1">
      <alignment horizontal="right" vertical="center" indent="2"/>
    </xf>
    <xf numFmtId="38" fontId="10" fillId="0" borderId="19" xfId="48" applyFont="1" applyBorder="1" applyAlignment="1">
      <alignment horizontal="right" vertical="center" indent="2"/>
    </xf>
    <xf numFmtId="38" fontId="10" fillId="0" borderId="20" xfId="48" applyFont="1" applyBorder="1" applyAlignment="1">
      <alignment horizontal="right" vertical="center" indent="2"/>
    </xf>
    <xf numFmtId="38" fontId="10" fillId="0" borderId="10" xfId="48" applyFont="1" applyBorder="1" applyAlignment="1">
      <alignment horizontal="right" vertical="center" indent="2"/>
    </xf>
    <xf numFmtId="38" fontId="10" fillId="0" borderId="11" xfId="48" applyFont="1" applyBorder="1" applyAlignment="1">
      <alignment horizontal="right" vertical="center" indent="2"/>
    </xf>
    <xf numFmtId="38" fontId="10" fillId="0" borderId="12" xfId="48" applyFont="1" applyBorder="1" applyAlignment="1">
      <alignment horizontal="right" vertical="center" indent="2"/>
    </xf>
    <xf numFmtId="38" fontId="10" fillId="0" borderId="26" xfId="48" applyFont="1" applyBorder="1" applyAlignment="1">
      <alignment horizontal="right" vertical="center" indent="2"/>
    </xf>
    <xf numFmtId="38" fontId="10" fillId="0" borderId="27" xfId="48" applyFont="1" applyFill="1" applyBorder="1" applyAlignment="1">
      <alignment horizontal="right" vertical="center" indent="2"/>
    </xf>
    <xf numFmtId="38" fontId="10" fillId="0" borderId="28" xfId="48" applyFont="1" applyFill="1" applyBorder="1" applyAlignment="1">
      <alignment horizontal="right" vertical="center" indent="2"/>
    </xf>
    <xf numFmtId="38" fontId="10" fillId="0" borderId="11" xfId="48" applyFont="1" applyFill="1" applyBorder="1" applyAlignment="1">
      <alignment horizontal="right" vertical="center" indent="2"/>
    </xf>
    <xf numFmtId="38" fontId="10" fillId="0" borderId="12" xfId="48" applyFont="1" applyFill="1" applyBorder="1" applyAlignment="1">
      <alignment horizontal="right" vertical="center" indent="2"/>
    </xf>
    <xf numFmtId="38" fontId="10" fillId="0" borderId="21" xfId="48" applyFont="1" applyBorder="1" applyAlignment="1">
      <alignment horizontal="right" vertical="center" indent="2"/>
    </xf>
    <xf numFmtId="38" fontId="10" fillId="0" borderId="24" xfId="48" applyFont="1" applyFill="1" applyBorder="1" applyAlignment="1">
      <alignment horizontal="right" vertical="center" indent="2"/>
    </xf>
    <xf numFmtId="38" fontId="10" fillId="0" borderId="25" xfId="48" applyFont="1" applyFill="1" applyBorder="1" applyAlignment="1">
      <alignment horizontal="right" vertical="center" indent="2"/>
    </xf>
    <xf numFmtId="38" fontId="10" fillId="0" borderId="29" xfId="48" applyFont="1" applyBorder="1" applyAlignment="1">
      <alignment horizontal="right" vertical="center" indent="2"/>
    </xf>
    <xf numFmtId="38" fontId="10" fillId="0" borderId="30" xfId="48" applyFont="1" applyFill="1" applyBorder="1" applyAlignment="1">
      <alignment horizontal="right" vertical="center" indent="2"/>
    </xf>
    <xf numFmtId="38" fontId="10" fillId="0" borderId="31" xfId="48" applyFont="1" applyFill="1" applyBorder="1" applyAlignment="1">
      <alignment horizontal="right" vertical="center" indent="2"/>
    </xf>
    <xf numFmtId="177" fontId="10" fillId="0" borderId="21" xfId="42" applyNumberFormat="1" applyFont="1" applyBorder="1" applyAlignment="1">
      <alignment horizontal="right" vertical="center" indent="2"/>
    </xf>
    <xf numFmtId="177" fontId="10" fillId="0" borderId="24" xfId="42" applyNumberFormat="1" applyFont="1" applyFill="1" applyBorder="1" applyAlignment="1">
      <alignment horizontal="right" vertical="center" indent="2"/>
    </xf>
    <xf numFmtId="177" fontId="10" fillId="0" borderId="25" xfId="42" applyNumberFormat="1" applyFont="1" applyFill="1" applyBorder="1" applyAlignment="1">
      <alignment horizontal="right" vertical="center" indent="2"/>
    </xf>
    <xf numFmtId="177" fontId="10" fillId="0" borderId="29" xfId="42" applyNumberFormat="1" applyFont="1" applyBorder="1" applyAlignment="1">
      <alignment horizontal="right" vertical="center" indent="2"/>
    </xf>
    <xf numFmtId="177" fontId="10" fillId="0" borderId="30" xfId="42" applyNumberFormat="1" applyFont="1" applyFill="1" applyBorder="1" applyAlignment="1">
      <alignment horizontal="right" vertical="center" indent="2"/>
    </xf>
    <xf numFmtId="177" fontId="10" fillId="0" borderId="31" xfId="42" applyNumberFormat="1" applyFont="1" applyFill="1" applyBorder="1" applyAlignment="1">
      <alignment horizontal="right" vertical="center" indent="2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left" vertical="center" indent="1" shrinkToFit="1"/>
    </xf>
    <xf numFmtId="0" fontId="2" fillId="0" borderId="18" xfId="0" applyFont="1" applyFill="1" applyBorder="1" applyAlignment="1">
      <alignment horizontal="left" vertical="center" indent="1" shrinkToFit="1"/>
    </xf>
    <xf numFmtId="0" fontId="2" fillId="0" borderId="20" xfId="0" applyFont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 shrinkToFit="1"/>
    </xf>
    <xf numFmtId="0" fontId="2" fillId="0" borderId="10" xfId="0" applyFont="1" applyFill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0" fontId="2" fillId="0" borderId="20" xfId="0" applyFont="1" applyFill="1" applyBorder="1" applyAlignment="1">
      <alignment horizontal="left" vertical="center" indent="1" shrinkToFit="1"/>
    </xf>
    <xf numFmtId="0" fontId="2" fillId="0" borderId="35" xfId="0" applyFont="1" applyFill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/>
    </xf>
    <xf numFmtId="38" fontId="2" fillId="0" borderId="10" xfId="48" applyFont="1" applyFill="1" applyBorder="1" applyAlignment="1">
      <alignment horizontal="right" vertical="center" indent="1" shrinkToFit="1"/>
    </xf>
    <xf numFmtId="38" fontId="2" fillId="34" borderId="18" xfId="48" applyFont="1" applyFill="1" applyBorder="1" applyAlignment="1">
      <alignment horizontal="right" vertical="center" indent="1" shrinkToFit="1"/>
    </xf>
    <xf numFmtId="0" fontId="2" fillId="34" borderId="18" xfId="0" applyFont="1" applyFill="1" applyBorder="1" applyAlignment="1">
      <alignment horizontal="left" vertical="center" indent="1" shrinkToFit="1"/>
    </xf>
    <xf numFmtId="0" fontId="2" fillId="34" borderId="20" xfId="0" applyFont="1" applyFill="1" applyBorder="1" applyAlignment="1">
      <alignment horizontal="left" vertical="center" indent="1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 shrinkToFit="1"/>
    </xf>
    <xf numFmtId="38" fontId="2" fillId="34" borderId="37" xfId="48" applyFont="1" applyFill="1" applyBorder="1" applyAlignment="1">
      <alignment horizontal="right" vertical="center" indent="1" shrinkToFit="1"/>
    </xf>
    <xf numFmtId="0" fontId="2" fillId="34" borderId="37" xfId="0" applyFont="1" applyFill="1" applyBorder="1" applyAlignment="1">
      <alignment horizontal="left" vertical="center" indent="1" shrinkToFit="1"/>
    </xf>
    <xf numFmtId="0" fontId="2" fillId="34" borderId="38" xfId="0" applyFont="1" applyFill="1" applyBorder="1" applyAlignment="1">
      <alignment horizontal="left" vertical="center" indent="1"/>
    </xf>
    <xf numFmtId="0" fontId="46" fillId="37" borderId="0" xfId="0" applyFont="1" applyFill="1" applyAlignment="1">
      <alignment vertical="center"/>
    </xf>
    <xf numFmtId="0" fontId="2" fillId="6" borderId="32" xfId="0" applyFont="1" applyFill="1" applyBorder="1" applyAlignment="1">
      <alignment horizontal="center" vertical="center" shrinkToFit="1"/>
    </xf>
    <xf numFmtId="38" fontId="2" fillId="6" borderId="15" xfId="48" applyFont="1" applyFill="1" applyBorder="1" applyAlignment="1">
      <alignment horizontal="right" vertical="center" indent="1" shrinkToFit="1"/>
    </xf>
    <xf numFmtId="38" fontId="2" fillId="6" borderId="18" xfId="48" applyFont="1" applyFill="1" applyBorder="1" applyAlignment="1">
      <alignment horizontal="right" vertical="center" indent="1" shrinkToFit="1"/>
    </xf>
    <xf numFmtId="38" fontId="2" fillId="6" borderId="18" xfId="48" applyFont="1" applyFill="1" applyBorder="1" applyAlignment="1">
      <alignment horizontal="right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wrapText="1" indent="1"/>
    </xf>
    <xf numFmtId="0" fontId="2" fillId="0" borderId="32" xfId="0" applyFont="1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indent="1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 indent="2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center" vertical="center" textRotation="255" wrapText="1"/>
    </xf>
    <xf numFmtId="0" fontId="7" fillId="33" borderId="53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2" xfId="0" applyBorder="1" applyAlignment="1">
      <alignment horizontal="distributed" vertical="center" indent="2"/>
    </xf>
    <xf numFmtId="0" fontId="5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:A12"/>
    </sheetView>
  </sheetViews>
  <sheetFormatPr defaultColWidth="9.00390625" defaultRowHeight="13.5"/>
  <cols>
    <col min="1" max="2" width="4.25390625" style="0" customWidth="1"/>
    <col min="3" max="3" width="22.50390625" style="0" customWidth="1"/>
    <col min="4" max="6" width="19.125" style="0" customWidth="1"/>
    <col min="7" max="7" width="69.50390625" style="9" bestFit="1" customWidth="1"/>
  </cols>
  <sheetData>
    <row r="1" spans="1:7" ht="17.25">
      <c r="A1" s="2"/>
      <c r="B1" s="2"/>
      <c r="C1" s="2"/>
      <c r="D1" s="2"/>
      <c r="E1" s="2"/>
      <c r="F1" s="2"/>
      <c r="G1" s="109" t="s">
        <v>113</v>
      </c>
    </row>
    <row r="2" spans="1:7" ht="21">
      <c r="A2" s="131" t="s">
        <v>22</v>
      </c>
      <c r="B2" s="131"/>
      <c r="C2" s="131"/>
      <c r="D2" s="131"/>
      <c r="E2" s="131"/>
      <c r="F2" s="131"/>
      <c r="G2" s="109" t="s">
        <v>114</v>
      </c>
    </row>
    <row r="4" ht="17.25">
      <c r="E4" s="3"/>
    </row>
    <row r="5" spans="4:7" ht="14.25">
      <c r="D5" s="25" t="s">
        <v>26</v>
      </c>
      <c r="E5" s="132"/>
      <c r="F5" s="132"/>
      <c r="G5" s="56" t="s">
        <v>86</v>
      </c>
    </row>
    <row r="6" ht="6" customHeight="1" thickBot="1"/>
    <row r="7" spans="1:7" s="1" customFormat="1" ht="29.25" customHeight="1">
      <c r="A7" s="133" t="s">
        <v>55</v>
      </c>
      <c r="B7" s="134"/>
      <c r="C7" s="135"/>
      <c r="D7" s="26" t="s">
        <v>120</v>
      </c>
      <c r="E7" s="27" t="s">
        <v>121</v>
      </c>
      <c r="F7" s="28" t="s">
        <v>122</v>
      </c>
      <c r="G7" s="56" t="s">
        <v>87</v>
      </c>
    </row>
    <row r="8" spans="1:7" s="1" customFormat="1" ht="29.25" customHeight="1" thickBot="1">
      <c r="A8" s="136"/>
      <c r="B8" s="137"/>
      <c r="C8" s="138"/>
      <c r="D8" s="4" t="s">
        <v>2</v>
      </c>
      <c r="E8" s="5" t="s">
        <v>2</v>
      </c>
      <c r="F8" s="6" t="s">
        <v>2</v>
      </c>
      <c r="G8" s="9"/>
    </row>
    <row r="9" spans="1:7" s="1" customFormat="1" ht="29.25" customHeight="1">
      <c r="A9" s="119" t="s">
        <v>0</v>
      </c>
      <c r="B9" s="139" t="s">
        <v>1</v>
      </c>
      <c r="C9" s="140"/>
      <c r="D9" s="62">
        <f>D38</f>
        <v>0</v>
      </c>
      <c r="E9" s="63">
        <f>D9</f>
        <v>0</v>
      </c>
      <c r="F9" s="64">
        <f>D9*G9</f>
        <v>0</v>
      </c>
      <c r="G9" s="61">
        <f>ROUND(710/650,3)</f>
        <v>1.092</v>
      </c>
    </row>
    <row r="10" spans="1:7" s="1" customFormat="1" ht="29.25" customHeight="1">
      <c r="A10" s="120"/>
      <c r="B10" s="114" t="s">
        <v>3</v>
      </c>
      <c r="C10" s="115"/>
      <c r="D10" s="65">
        <f>D39</f>
        <v>0</v>
      </c>
      <c r="E10" s="66">
        <f>D10</f>
        <v>0</v>
      </c>
      <c r="F10" s="67">
        <f>D10</f>
        <v>0</v>
      </c>
      <c r="G10" s="9"/>
    </row>
    <row r="11" spans="1:7" s="1" customFormat="1" ht="29.25" customHeight="1">
      <c r="A11" s="120"/>
      <c r="B11" s="114" t="s">
        <v>4</v>
      </c>
      <c r="C11" s="115"/>
      <c r="D11" s="65">
        <v>0</v>
      </c>
      <c r="E11" s="66">
        <f>D11</f>
        <v>0</v>
      </c>
      <c r="F11" s="67">
        <f>D11</f>
        <v>0</v>
      </c>
      <c r="G11" s="9"/>
    </row>
    <row r="12" spans="1:7" s="1" customFormat="1" ht="29.25" customHeight="1" thickBot="1">
      <c r="A12" s="121"/>
      <c r="B12" s="116" t="s">
        <v>5</v>
      </c>
      <c r="C12" s="117"/>
      <c r="D12" s="68">
        <f>SUM(D9:D11)</f>
        <v>0</v>
      </c>
      <c r="E12" s="69">
        <f>SUM(E9:E11)</f>
        <v>0</v>
      </c>
      <c r="F12" s="70">
        <f>SUM(F9:F11)</f>
        <v>0</v>
      </c>
      <c r="G12" s="9"/>
    </row>
    <row r="13" spans="1:7" s="1" customFormat="1" ht="29.25" customHeight="1">
      <c r="A13" s="119" t="s">
        <v>19</v>
      </c>
      <c r="B13" s="122" t="s">
        <v>17</v>
      </c>
      <c r="C13" s="7" t="s">
        <v>6</v>
      </c>
      <c r="D13" s="62">
        <f>D41</f>
        <v>0</v>
      </c>
      <c r="E13" s="63">
        <f aca="true" t="shared" si="0" ref="E13:E22">D13</f>
        <v>0</v>
      </c>
      <c r="F13" s="64">
        <f>D13</f>
        <v>0</v>
      </c>
      <c r="G13" s="148"/>
    </row>
    <row r="14" spans="1:7" s="1" customFormat="1" ht="29.25" customHeight="1">
      <c r="A14" s="120"/>
      <c r="B14" s="123"/>
      <c r="C14" s="8" t="s">
        <v>83</v>
      </c>
      <c r="D14" s="65">
        <f>D45+D46</f>
        <v>0</v>
      </c>
      <c r="E14" s="66">
        <f t="shared" si="0"/>
        <v>0</v>
      </c>
      <c r="F14" s="67">
        <f>D14</f>
        <v>0</v>
      </c>
      <c r="G14" s="9"/>
    </row>
    <row r="15" spans="1:7" s="1" customFormat="1" ht="29.25" customHeight="1">
      <c r="A15" s="120"/>
      <c r="B15" s="123"/>
      <c r="C15" s="8" t="s">
        <v>7</v>
      </c>
      <c r="D15" s="65">
        <f>D47</f>
        <v>0</v>
      </c>
      <c r="E15" s="66">
        <f t="shared" si="0"/>
        <v>0</v>
      </c>
      <c r="F15" s="67">
        <f>D15</f>
        <v>0</v>
      </c>
      <c r="G15" s="9"/>
    </row>
    <row r="16" spans="1:7" s="1" customFormat="1" ht="29.25" customHeight="1">
      <c r="A16" s="120"/>
      <c r="B16" s="123"/>
      <c r="C16" s="8" t="s">
        <v>8</v>
      </c>
      <c r="D16" s="65">
        <f>D49</f>
        <v>0</v>
      </c>
      <c r="E16" s="66">
        <f t="shared" si="0"/>
        <v>0</v>
      </c>
      <c r="F16" s="67">
        <f>D16</f>
        <v>0</v>
      </c>
      <c r="G16" s="9"/>
    </row>
    <row r="17" spans="1:7" s="1" customFormat="1" ht="29.25" customHeight="1">
      <c r="A17" s="120"/>
      <c r="B17" s="123"/>
      <c r="C17" s="8" t="s">
        <v>9</v>
      </c>
      <c r="D17" s="65">
        <f>D44+D48+D50+D51+D52+D53+D55+D56</f>
        <v>0</v>
      </c>
      <c r="E17" s="66">
        <f t="shared" si="0"/>
        <v>0</v>
      </c>
      <c r="F17" s="67">
        <f>D17</f>
        <v>0</v>
      </c>
      <c r="G17" s="9"/>
    </row>
    <row r="18" spans="1:7" s="1" customFormat="1" ht="29.25" customHeight="1">
      <c r="A18" s="120"/>
      <c r="B18" s="123"/>
      <c r="C18" s="8" t="s">
        <v>10</v>
      </c>
      <c r="D18" s="65">
        <f>SUM(D13:D17)</f>
        <v>0</v>
      </c>
      <c r="E18" s="66">
        <f>SUM(E13:E17)</f>
        <v>0</v>
      </c>
      <c r="F18" s="67">
        <f>SUM(F13:F17)</f>
        <v>0</v>
      </c>
      <c r="G18" s="9"/>
    </row>
    <row r="19" spans="1:7" s="1" customFormat="1" ht="29.25" customHeight="1">
      <c r="A19" s="120"/>
      <c r="B19" s="123" t="s">
        <v>18</v>
      </c>
      <c r="C19" s="8" t="s">
        <v>6</v>
      </c>
      <c r="D19" s="65">
        <f>D42</f>
        <v>0</v>
      </c>
      <c r="E19" s="66">
        <f t="shared" si="0"/>
        <v>0</v>
      </c>
      <c r="F19" s="67">
        <f>D19</f>
        <v>0</v>
      </c>
      <c r="G19" s="9"/>
    </row>
    <row r="20" spans="1:7" s="1" customFormat="1" ht="29.25" customHeight="1">
      <c r="A20" s="120"/>
      <c r="B20" s="123"/>
      <c r="C20" s="8" t="s">
        <v>11</v>
      </c>
      <c r="D20" s="65">
        <f>D43+D54+D57+D59</f>
        <v>0</v>
      </c>
      <c r="E20" s="66">
        <f t="shared" si="0"/>
        <v>0</v>
      </c>
      <c r="F20" s="67">
        <f>D20</f>
        <v>0</v>
      </c>
      <c r="G20" s="9"/>
    </row>
    <row r="21" spans="1:7" s="1" customFormat="1" ht="29.25" customHeight="1">
      <c r="A21" s="120"/>
      <c r="B21" s="123"/>
      <c r="C21" s="8" t="s">
        <v>10</v>
      </c>
      <c r="D21" s="65">
        <f>SUM(D19:D20)</f>
        <v>0</v>
      </c>
      <c r="E21" s="66">
        <f>SUM(E19:E20)</f>
        <v>0</v>
      </c>
      <c r="F21" s="67">
        <f>SUM(F19:F20)</f>
        <v>0</v>
      </c>
      <c r="G21" s="9"/>
    </row>
    <row r="22" spans="1:7" s="1" customFormat="1" ht="29.25" customHeight="1">
      <c r="A22" s="120"/>
      <c r="B22" s="115" t="s">
        <v>12</v>
      </c>
      <c r="C22" s="118"/>
      <c r="D22" s="65">
        <f>D58+D60</f>
        <v>0</v>
      </c>
      <c r="E22" s="66">
        <f t="shared" si="0"/>
        <v>0</v>
      </c>
      <c r="F22" s="67">
        <f>D22</f>
        <v>0</v>
      </c>
      <c r="G22" s="9"/>
    </row>
    <row r="23" spans="1:7" s="1" customFormat="1" ht="29.25" customHeight="1">
      <c r="A23" s="120"/>
      <c r="B23" s="114" t="s">
        <v>13</v>
      </c>
      <c r="C23" s="115"/>
      <c r="D23" s="65">
        <f>D18+D21+D22</f>
        <v>0</v>
      </c>
      <c r="E23" s="66">
        <f>E18+E21+E22</f>
        <v>0</v>
      </c>
      <c r="F23" s="67">
        <f>F18+F21+F22</f>
        <v>0</v>
      </c>
      <c r="G23" s="9"/>
    </row>
    <row r="24" spans="1:7" s="1" customFormat="1" ht="29.25" customHeight="1">
      <c r="A24" s="120"/>
      <c r="B24" s="114" t="s">
        <v>14</v>
      </c>
      <c r="C24" s="115"/>
      <c r="D24" s="71"/>
      <c r="E24" s="72"/>
      <c r="F24" s="73"/>
      <c r="G24" s="9"/>
    </row>
    <row r="25" spans="1:7" s="1" customFormat="1" ht="29.25" customHeight="1" thickBot="1">
      <c r="A25" s="121"/>
      <c r="B25" s="116" t="s">
        <v>13</v>
      </c>
      <c r="C25" s="117"/>
      <c r="D25" s="68">
        <f>D23</f>
        <v>0</v>
      </c>
      <c r="E25" s="74">
        <f>E23</f>
        <v>0</v>
      </c>
      <c r="F25" s="75">
        <f>F23</f>
        <v>0</v>
      </c>
      <c r="G25" s="9"/>
    </row>
    <row r="26" spans="1:7" s="1" customFormat="1" ht="29.25" customHeight="1">
      <c r="A26" s="126" t="s">
        <v>20</v>
      </c>
      <c r="B26" s="128" t="s">
        <v>15</v>
      </c>
      <c r="C26" s="129"/>
      <c r="D26" s="76">
        <f>D12-D25</f>
        <v>0</v>
      </c>
      <c r="E26" s="77">
        <f>E12-E25</f>
        <v>0</v>
      </c>
      <c r="F26" s="78">
        <f>F12-F25</f>
        <v>0</v>
      </c>
      <c r="G26" s="9"/>
    </row>
    <row r="27" spans="1:7" s="1" customFormat="1" ht="29.25" customHeight="1" thickBot="1">
      <c r="A27" s="127"/>
      <c r="B27" s="116" t="s">
        <v>16</v>
      </c>
      <c r="C27" s="117"/>
      <c r="D27" s="79"/>
      <c r="E27" s="80"/>
      <c r="F27" s="81"/>
      <c r="G27" s="9"/>
    </row>
    <row r="28" spans="1:7" s="1" customFormat="1" ht="29.25" customHeight="1">
      <c r="A28" s="141" t="s">
        <v>21</v>
      </c>
      <c r="B28" s="128" t="s">
        <v>15</v>
      </c>
      <c r="C28" s="129"/>
      <c r="D28" s="82" t="e">
        <f>D12/D25</f>
        <v>#DIV/0!</v>
      </c>
      <c r="E28" s="83" t="e">
        <f>E12/E25</f>
        <v>#DIV/0!</v>
      </c>
      <c r="F28" s="84" t="e">
        <f>F12/F25</f>
        <v>#DIV/0!</v>
      </c>
      <c r="G28" s="57" t="s">
        <v>84</v>
      </c>
    </row>
    <row r="29" spans="1:7" s="1" customFormat="1" ht="29.25" customHeight="1" thickBot="1">
      <c r="A29" s="127"/>
      <c r="B29" s="116" t="s">
        <v>16</v>
      </c>
      <c r="C29" s="117"/>
      <c r="D29" s="85"/>
      <c r="E29" s="86"/>
      <c r="F29" s="87"/>
      <c r="G29" s="9"/>
    </row>
    <row r="30" spans="1:6" ht="29.25" customHeight="1">
      <c r="A30" s="9" t="s">
        <v>82</v>
      </c>
      <c r="B30" s="9"/>
      <c r="C30" s="9"/>
      <c r="D30" s="9"/>
      <c r="E30" s="9"/>
      <c r="F30" s="9"/>
    </row>
    <row r="31" spans="1:6" ht="17.25">
      <c r="A31" s="60" t="s">
        <v>85</v>
      </c>
      <c r="B31" s="58"/>
      <c r="C31" s="58"/>
      <c r="D31" s="59"/>
      <c r="E31" s="59"/>
      <c r="F31" s="59"/>
    </row>
    <row r="32" spans="1:6" ht="13.5">
      <c r="A32" s="58"/>
      <c r="B32" s="58" t="s">
        <v>115</v>
      </c>
      <c r="C32" s="58"/>
      <c r="D32" s="59"/>
      <c r="E32" s="59"/>
      <c r="F32" s="59"/>
    </row>
    <row r="33" spans="1:6" ht="13.5">
      <c r="A33" s="58"/>
      <c r="B33" s="58" t="s">
        <v>116</v>
      </c>
      <c r="C33" s="58"/>
      <c r="D33" s="59"/>
      <c r="E33" s="59"/>
      <c r="F33" s="59"/>
    </row>
    <row r="36" spans="3:6" ht="18" thickBot="1">
      <c r="C36" s="130" t="s">
        <v>112</v>
      </c>
      <c r="D36" s="130"/>
      <c r="E36" s="130"/>
      <c r="F36" s="130"/>
    </row>
    <row r="37" spans="3:6" ht="15" thickBot="1">
      <c r="C37" s="88" t="s">
        <v>88</v>
      </c>
      <c r="D37" s="110" t="s">
        <v>117</v>
      </c>
      <c r="E37" s="124" t="s">
        <v>89</v>
      </c>
      <c r="F37" s="125"/>
    </row>
    <row r="38" spans="3:6" ht="14.25">
      <c r="C38" s="98" t="s">
        <v>1</v>
      </c>
      <c r="D38" s="111"/>
      <c r="E38" s="95" t="s">
        <v>0</v>
      </c>
      <c r="F38" s="96" t="s">
        <v>1</v>
      </c>
    </row>
    <row r="39" spans="3:6" ht="14.25">
      <c r="C39" s="89" t="s">
        <v>109</v>
      </c>
      <c r="D39" s="112"/>
      <c r="E39" s="90" t="s">
        <v>0</v>
      </c>
      <c r="F39" s="97" t="s">
        <v>3</v>
      </c>
    </row>
    <row r="40" spans="3:6" ht="14.25">
      <c r="C40" s="104" t="s">
        <v>110</v>
      </c>
      <c r="D40" s="101">
        <f>SUM(D38:D39)</f>
        <v>0</v>
      </c>
      <c r="E40" s="102"/>
      <c r="F40" s="103"/>
    </row>
    <row r="41" spans="3:7" ht="14.25">
      <c r="C41" s="89" t="s">
        <v>90</v>
      </c>
      <c r="D41" s="113"/>
      <c r="E41" s="99" t="s">
        <v>91</v>
      </c>
      <c r="F41" s="91" t="s">
        <v>6</v>
      </c>
      <c r="G41" s="56" t="s">
        <v>119</v>
      </c>
    </row>
    <row r="42" spans="3:6" ht="14.25">
      <c r="C42" s="89" t="s">
        <v>92</v>
      </c>
      <c r="D42" s="112"/>
      <c r="E42" s="90" t="s">
        <v>18</v>
      </c>
      <c r="F42" s="91" t="s">
        <v>6</v>
      </c>
    </row>
    <row r="43" spans="3:6" ht="14.25">
      <c r="C43" s="89" t="s">
        <v>93</v>
      </c>
      <c r="D43" s="112"/>
      <c r="E43" s="90" t="s">
        <v>18</v>
      </c>
      <c r="F43" s="91" t="s">
        <v>11</v>
      </c>
    </row>
    <row r="44" spans="3:6" ht="14.25">
      <c r="C44" s="89" t="s">
        <v>94</v>
      </c>
      <c r="D44" s="112"/>
      <c r="E44" s="90" t="s">
        <v>91</v>
      </c>
      <c r="F44" s="91" t="s">
        <v>95</v>
      </c>
    </row>
    <row r="45" spans="3:6" ht="14.25">
      <c r="C45" s="89" t="s">
        <v>96</v>
      </c>
      <c r="D45" s="112"/>
      <c r="E45" s="90" t="s">
        <v>91</v>
      </c>
      <c r="F45" s="91" t="s">
        <v>83</v>
      </c>
    </row>
    <row r="46" spans="3:6" ht="14.25">
      <c r="C46" s="89" t="s">
        <v>97</v>
      </c>
      <c r="D46" s="112"/>
      <c r="E46" s="90" t="s">
        <v>91</v>
      </c>
      <c r="F46" s="91" t="s">
        <v>83</v>
      </c>
    </row>
    <row r="47" spans="3:6" ht="14.25">
      <c r="C47" s="89" t="s">
        <v>7</v>
      </c>
      <c r="D47" s="112"/>
      <c r="E47" s="90" t="s">
        <v>91</v>
      </c>
      <c r="F47" s="91" t="s">
        <v>7</v>
      </c>
    </row>
    <row r="48" spans="3:6" ht="14.25">
      <c r="C48" s="89" t="s">
        <v>43</v>
      </c>
      <c r="D48" s="112"/>
      <c r="E48" s="90" t="s">
        <v>91</v>
      </c>
      <c r="F48" s="91" t="s">
        <v>95</v>
      </c>
    </row>
    <row r="49" spans="3:6" ht="14.25">
      <c r="C49" s="89" t="s">
        <v>98</v>
      </c>
      <c r="D49" s="112"/>
      <c r="E49" s="90" t="s">
        <v>91</v>
      </c>
      <c r="F49" s="91" t="s">
        <v>99</v>
      </c>
    </row>
    <row r="50" spans="3:6" ht="14.25">
      <c r="C50" s="89" t="s">
        <v>100</v>
      </c>
      <c r="D50" s="112"/>
      <c r="E50" s="90" t="s">
        <v>91</v>
      </c>
      <c r="F50" s="91" t="s">
        <v>95</v>
      </c>
    </row>
    <row r="51" spans="3:6" ht="14.25">
      <c r="C51" s="89" t="s">
        <v>101</v>
      </c>
      <c r="D51" s="112"/>
      <c r="E51" s="90" t="s">
        <v>91</v>
      </c>
      <c r="F51" s="91" t="s">
        <v>95</v>
      </c>
    </row>
    <row r="52" spans="3:6" ht="14.25">
      <c r="C52" s="89" t="s">
        <v>48</v>
      </c>
      <c r="D52" s="112"/>
      <c r="E52" s="90" t="s">
        <v>91</v>
      </c>
      <c r="F52" s="91" t="s">
        <v>95</v>
      </c>
    </row>
    <row r="53" spans="3:6" ht="14.25">
      <c r="C53" s="89" t="s">
        <v>102</v>
      </c>
      <c r="D53" s="112"/>
      <c r="E53" s="90" t="s">
        <v>91</v>
      </c>
      <c r="F53" s="91" t="s">
        <v>95</v>
      </c>
    </row>
    <row r="54" spans="3:6" ht="14.25">
      <c r="C54" s="89" t="s">
        <v>103</v>
      </c>
      <c r="D54" s="112"/>
      <c r="E54" s="90" t="s">
        <v>18</v>
      </c>
      <c r="F54" s="91" t="s">
        <v>11</v>
      </c>
    </row>
    <row r="55" spans="3:6" ht="14.25">
      <c r="C55" s="89" t="s">
        <v>49</v>
      </c>
      <c r="D55" s="112"/>
      <c r="E55" s="90" t="s">
        <v>91</v>
      </c>
      <c r="F55" s="91" t="s">
        <v>95</v>
      </c>
    </row>
    <row r="56" spans="3:6" ht="14.25">
      <c r="C56" s="89" t="s">
        <v>104</v>
      </c>
      <c r="D56" s="112"/>
      <c r="E56" s="90" t="s">
        <v>91</v>
      </c>
      <c r="F56" s="91" t="s">
        <v>95</v>
      </c>
    </row>
    <row r="57" spans="3:6" ht="14.25">
      <c r="C57" s="89" t="s">
        <v>105</v>
      </c>
      <c r="D57" s="112"/>
      <c r="E57" s="90" t="s">
        <v>18</v>
      </c>
      <c r="F57" s="91" t="s">
        <v>11</v>
      </c>
    </row>
    <row r="58" spans="3:6" ht="14.25">
      <c r="C58" s="89" t="s">
        <v>53</v>
      </c>
      <c r="D58" s="112"/>
      <c r="E58" s="90" t="s">
        <v>12</v>
      </c>
      <c r="F58" s="91"/>
    </row>
    <row r="59" spans="3:6" ht="14.25">
      <c r="C59" s="89" t="s">
        <v>106</v>
      </c>
      <c r="D59" s="112"/>
      <c r="E59" s="90" t="s">
        <v>18</v>
      </c>
      <c r="F59" s="91" t="s">
        <v>11</v>
      </c>
    </row>
    <row r="60" spans="3:6" ht="14.25">
      <c r="C60" s="89" t="s">
        <v>107</v>
      </c>
      <c r="D60" s="112"/>
      <c r="E60" s="90" t="s">
        <v>12</v>
      </c>
      <c r="F60" s="91"/>
    </row>
    <row r="61" spans="3:6" ht="14.25">
      <c r="C61" s="105" t="s">
        <v>111</v>
      </c>
      <c r="D61" s="106">
        <f>SUM(D41:D60)</f>
        <v>0</v>
      </c>
      <c r="E61" s="107"/>
      <c r="F61" s="108"/>
    </row>
    <row r="62" spans="3:7" ht="15" thickBot="1">
      <c r="C62" s="92" t="s">
        <v>108</v>
      </c>
      <c r="D62" s="100">
        <f>D40-D61</f>
        <v>0</v>
      </c>
      <c r="E62" s="93" t="s">
        <v>91</v>
      </c>
      <c r="F62" s="94" t="s">
        <v>6</v>
      </c>
      <c r="G62" s="56" t="s">
        <v>118</v>
      </c>
    </row>
  </sheetData>
  <sheetProtection/>
  <mergeCells count="23">
    <mergeCell ref="A2:F2"/>
    <mergeCell ref="E5:F5"/>
    <mergeCell ref="A7:C8"/>
    <mergeCell ref="A9:A12"/>
    <mergeCell ref="B9:C9"/>
    <mergeCell ref="A28:A29"/>
    <mergeCell ref="B28:C28"/>
    <mergeCell ref="B10:C10"/>
    <mergeCell ref="E37:F37"/>
    <mergeCell ref="B25:C25"/>
    <mergeCell ref="B19:B21"/>
    <mergeCell ref="A26:A27"/>
    <mergeCell ref="B26:C26"/>
    <mergeCell ref="B27:C27"/>
    <mergeCell ref="B23:C23"/>
    <mergeCell ref="B24:C24"/>
    <mergeCell ref="C36:F36"/>
    <mergeCell ref="B11:C11"/>
    <mergeCell ref="B12:C12"/>
    <mergeCell ref="B22:C22"/>
    <mergeCell ref="B29:C29"/>
    <mergeCell ref="A13:A25"/>
    <mergeCell ref="B13:B18"/>
  </mergeCells>
  <dataValidations count="2">
    <dataValidation allowBlank="1" showInputMessage="1" showErrorMessage="1" imeMode="hiragana" sqref="E5:F5"/>
    <dataValidation allowBlank="1" showInputMessage="1" showErrorMessage="1" imeMode="off" sqref="D9:F29"/>
  </dataValidations>
  <printOptions horizontalCentered="1"/>
  <pageMargins left="0" right="0" top="0.3937007874015748" bottom="0" header="0.31496062992125984" footer="0.35433070866141736"/>
  <pageSetup fitToHeight="1" fitToWidth="1" horizontalDpi="600" verticalDpi="600" orientation="portrait" paperSize="9" r:id="rId1"/>
  <headerFooter alignWithMargins="0">
    <oddHeader>&amp;R&amp;"ＭＳ 明朝,標準"&amp;12様式 38-0</oddHeader>
    <oddFooter>&amp;R&amp;"ＭＳ ゴシック,標準"&amp;10[0912]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4.25390625" style="0" customWidth="1"/>
    <col min="3" max="3" width="22.50390625" style="0" customWidth="1"/>
    <col min="4" max="6" width="15.75390625" style="0" customWidth="1"/>
    <col min="7" max="7" width="10.875" style="29" hidden="1" customWidth="1"/>
    <col min="8" max="8" width="6.25390625" style="48" hidden="1" customWidth="1"/>
    <col min="9" max="9" width="0" style="0" hidden="1" customWidth="1"/>
    <col min="10" max="10" width="21.00390625" style="0" hidden="1" customWidth="1"/>
    <col min="11" max="12" width="0" style="0" hidden="1" customWidth="1"/>
    <col min="13" max="13" width="23.875" style="0" customWidth="1"/>
  </cols>
  <sheetData>
    <row r="1" spans="1:6" ht="17.25">
      <c r="A1" s="2"/>
      <c r="B1" s="2"/>
      <c r="C1" s="2"/>
      <c r="D1" s="2"/>
      <c r="E1" s="2"/>
      <c r="F1" s="2"/>
    </row>
    <row r="2" spans="1:6" ht="21">
      <c r="A2" s="131" t="s">
        <v>22</v>
      </c>
      <c r="B2" s="131"/>
      <c r="C2" s="131"/>
      <c r="D2" s="131"/>
      <c r="E2" s="131"/>
      <c r="F2" s="131"/>
    </row>
    <row r="4" ht="17.25">
      <c r="E4" s="3"/>
    </row>
    <row r="5" spans="4:13" ht="14.25">
      <c r="D5" s="25" t="s">
        <v>26</v>
      </c>
      <c r="E5" s="144"/>
      <c r="F5" s="144"/>
      <c r="G5" s="29" t="str">
        <f>A48</f>
        <v>※ＬＰＧ</v>
      </c>
      <c r="M5" s="56" t="s">
        <v>86</v>
      </c>
    </row>
    <row r="6" ht="6" customHeight="1" thickBot="1"/>
    <row r="7" spans="1:12" s="1" customFormat="1" ht="19.5" customHeight="1" thickBot="1">
      <c r="A7" s="133" t="s">
        <v>55</v>
      </c>
      <c r="B7" s="134"/>
      <c r="C7" s="135"/>
      <c r="D7" s="26" t="s">
        <v>25</v>
      </c>
      <c r="E7" s="27" t="s">
        <v>23</v>
      </c>
      <c r="F7" s="28" t="s">
        <v>24</v>
      </c>
      <c r="G7" s="29" t="s">
        <v>35</v>
      </c>
      <c r="H7" s="49">
        <v>-0.4</v>
      </c>
      <c r="J7" s="142" t="s">
        <v>56</v>
      </c>
      <c r="K7" s="143"/>
      <c r="L7" s="143"/>
    </row>
    <row r="8" spans="1:12" s="1" customFormat="1" ht="19.5" customHeight="1" thickBot="1">
      <c r="A8" s="136"/>
      <c r="B8" s="137"/>
      <c r="C8" s="138"/>
      <c r="D8" s="4" t="s">
        <v>2</v>
      </c>
      <c r="E8" s="5" t="s">
        <v>2</v>
      </c>
      <c r="F8" s="6" t="s">
        <v>2</v>
      </c>
      <c r="G8" s="29" t="s">
        <v>37</v>
      </c>
      <c r="H8" s="49">
        <v>-0.4</v>
      </c>
      <c r="J8" s="31" t="s">
        <v>57</v>
      </c>
      <c r="K8" s="31" t="s">
        <v>58</v>
      </c>
      <c r="L8" s="31" t="s">
        <v>59</v>
      </c>
    </row>
    <row r="9" spans="1:12" s="1" customFormat="1" ht="19.5" customHeight="1" thickBot="1">
      <c r="A9" s="119" t="s">
        <v>0</v>
      </c>
      <c r="B9" s="139" t="s">
        <v>1</v>
      </c>
      <c r="C9" s="140"/>
      <c r="D9" s="10">
        <v>5797</v>
      </c>
      <c r="E9" s="11">
        <f>D9</f>
        <v>5797</v>
      </c>
      <c r="F9" s="12">
        <f>D9</f>
        <v>5797</v>
      </c>
      <c r="G9" s="29" t="s">
        <v>36</v>
      </c>
      <c r="H9" s="49">
        <v>-2.1</v>
      </c>
      <c r="J9" s="32" t="s">
        <v>60</v>
      </c>
      <c r="K9" s="33">
        <v>29500</v>
      </c>
      <c r="L9" s="33">
        <v>7500</v>
      </c>
    </row>
    <row r="10" spans="1:12" s="1" customFormat="1" ht="19.5" customHeight="1" thickBot="1">
      <c r="A10" s="120"/>
      <c r="B10" s="114" t="s">
        <v>3</v>
      </c>
      <c r="C10" s="115"/>
      <c r="D10" s="13">
        <v>0</v>
      </c>
      <c r="E10" s="14">
        <f>D10</f>
        <v>0</v>
      </c>
      <c r="F10" s="15">
        <f>D10</f>
        <v>0</v>
      </c>
      <c r="G10" s="29" t="s">
        <v>38</v>
      </c>
      <c r="H10" s="49">
        <v>-2.1</v>
      </c>
      <c r="J10" s="32" t="s">
        <v>61</v>
      </c>
      <c r="K10" s="33">
        <v>34500</v>
      </c>
      <c r="L10" s="33">
        <v>8500</v>
      </c>
    </row>
    <row r="11" spans="1:12" s="1" customFormat="1" ht="19.5" customHeight="1" thickBot="1">
      <c r="A11" s="120"/>
      <c r="B11" s="114" t="s">
        <v>4</v>
      </c>
      <c r="C11" s="115"/>
      <c r="D11" s="13">
        <v>0</v>
      </c>
      <c r="E11" s="14">
        <f>D11</f>
        <v>0</v>
      </c>
      <c r="F11" s="15">
        <f>D11</f>
        <v>0</v>
      </c>
      <c r="G11" s="29" t="s">
        <v>77</v>
      </c>
      <c r="H11" s="49">
        <v>0.1</v>
      </c>
      <c r="J11" s="32" t="s">
        <v>62</v>
      </c>
      <c r="K11" s="33">
        <v>39500</v>
      </c>
      <c r="L11" s="33">
        <v>9500</v>
      </c>
    </row>
    <row r="12" spans="1:12" s="1" customFormat="1" ht="19.5" customHeight="1" thickBot="1">
      <c r="A12" s="121"/>
      <c r="B12" s="116" t="s">
        <v>5</v>
      </c>
      <c r="C12" s="117"/>
      <c r="D12" s="16">
        <f>SUM(D9:D11)</f>
        <v>5797</v>
      </c>
      <c r="E12" s="17">
        <f>SUM(E9:E11)</f>
        <v>5797</v>
      </c>
      <c r="F12" s="18">
        <f>SUM(F9:F11)</f>
        <v>5797</v>
      </c>
      <c r="G12" s="29" t="s">
        <v>79</v>
      </c>
      <c r="H12" s="48">
        <v>33841</v>
      </c>
      <c r="J12" s="32" t="s">
        <v>63</v>
      </c>
      <c r="K12" s="33">
        <v>45000</v>
      </c>
      <c r="L12" s="33">
        <v>13800</v>
      </c>
    </row>
    <row r="13" spans="1:12" s="1" customFormat="1" ht="19.5" customHeight="1" thickBot="1">
      <c r="A13" s="119" t="s">
        <v>19</v>
      </c>
      <c r="B13" s="122" t="s">
        <v>17</v>
      </c>
      <c r="C13" s="7" t="s">
        <v>6</v>
      </c>
      <c r="D13" s="10">
        <v>3000</v>
      </c>
      <c r="E13" s="11">
        <f>D13</f>
        <v>3000</v>
      </c>
      <c r="F13" s="12">
        <f>ROUND(E13+E13*H11/100,0)</f>
        <v>3003</v>
      </c>
      <c r="G13" s="29" t="s">
        <v>31</v>
      </c>
      <c r="H13" s="48">
        <v>33841</v>
      </c>
      <c r="J13" s="32" t="s">
        <v>64</v>
      </c>
      <c r="K13" s="33">
        <v>51000</v>
      </c>
      <c r="L13" s="33">
        <v>15700</v>
      </c>
    </row>
    <row r="14" spans="1:12" s="1" customFormat="1" ht="19.5" customHeight="1" thickBot="1">
      <c r="A14" s="120"/>
      <c r="B14" s="123"/>
      <c r="C14" s="8" t="s">
        <v>41</v>
      </c>
      <c r="D14" s="13">
        <v>655</v>
      </c>
      <c r="E14" s="14">
        <f>D14*(H12/H13)</f>
        <v>655</v>
      </c>
      <c r="F14" s="15">
        <f>D14*(H12/H13)</f>
        <v>655</v>
      </c>
      <c r="G14" s="29" t="s">
        <v>33</v>
      </c>
      <c r="H14" s="48">
        <v>2800</v>
      </c>
      <c r="J14" s="32" t="s">
        <v>65</v>
      </c>
      <c r="K14" s="33">
        <v>58000</v>
      </c>
      <c r="L14" s="33">
        <v>17900</v>
      </c>
    </row>
    <row r="15" spans="1:12" s="1" customFormat="1" ht="19.5" customHeight="1" thickBot="1">
      <c r="A15" s="120"/>
      <c r="B15" s="123"/>
      <c r="C15" s="8" t="s">
        <v>32</v>
      </c>
      <c r="D15" s="13">
        <v>13</v>
      </c>
      <c r="E15" s="30">
        <f>ROUND(D15*(1+H7/100),0)</f>
        <v>13</v>
      </c>
      <c r="F15" s="15">
        <f>ROUND(D15*(1+H8/100),0)</f>
        <v>13</v>
      </c>
      <c r="G15" s="29" t="s">
        <v>34</v>
      </c>
      <c r="H15" s="49">
        <v>6</v>
      </c>
      <c r="J15" s="32" t="s">
        <v>66</v>
      </c>
      <c r="K15" s="33">
        <v>66500</v>
      </c>
      <c r="L15" s="33">
        <v>20500</v>
      </c>
    </row>
    <row r="16" spans="1:12" s="1" customFormat="1" ht="19.5" customHeight="1" thickBot="1">
      <c r="A16" s="120"/>
      <c r="B16" s="123"/>
      <c r="C16" s="8" t="s">
        <v>7</v>
      </c>
      <c r="D16" s="13">
        <v>207</v>
      </c>
      <c r="E16" s="14">
        <f>ROUND(D16*(1+(H7/100+H9/100)/2),0)</f>
        <v>204</v>
      </c>
      <c r="F16" s="15">
        <f>ROUND(D16*(1+(H8/100+H10/100)/2),0)</f>
        <v>204</v>
      </c>
      <c r="G16" s="29" t="s">
        <v>76</v>
      </c>
      <c r="H16" s="29">
        <v>1500</v>
      </c>
      <c r="J16" s="32" t="s">
        <v>67</v>
      </c>
      <c r="K16" s="33">
        <v>76500</v>
      </c>
      <c r="L16" s="33">
        <v>23600</v>
      </c>
    </row>
    <row r="17" spans="1:12" s="1" customFormat="1" ht="19.5" customHeight="1" thickBot="1">
      <c r="A17" s="120"/>
      <c r="B17" s="123"/>
      <c r="C17" s="8" t="s">
        <v>8</v>
      </c>
      <c r="D17" s="13">
        <v>333</v>
      </c>
      <c r="E17" s="14">
        <f>ROUND(H14*(1-0.1)/H15,0)</f>
        <v>420</v>
      </c>
      <c r="F17" s="15">
        <f>ROUND(H14*(1-0.1)/H15,0)</f>
        <v>420</v>
      </c>
      <c r="G17" s="29" t="s">
        <v>75</v>
      </c>
      <c r="H17" s="29">
        <v>90</v>
      </c>
      <c r="J17" s="32" t="s">
        <v>68</v>
      </c>
      <c r="K17" s="33">
        <v>88000</v>
      </c>
      <c r="L17" s="33">
        <v>27200</v>
      </c>
    </row>
    <row r="18" spans="1:12" s="1" customFormat="1" ht="19.5" customHeight="1" thickBot="1">
      <c r="A18" s="120"/>
      <c r="B18" s="123"/>
      <c r="C18" s="8" t="s">
        <v>42</v>
      </c>
      <c r="D18" s="13">
        <v>20</v>
      </c>
      <c r="E18" s="14">
        <f>D18</f>
        <v>20</v>
      </c>
      <c r="F18" s="15">
        <f>E18</f>
        <v>20</v>
      </c>
      <c r="G18" s="29" t="s">
        <v>74</v>
      </c>
      <c r="H18" s="50">
        <v>0.01875</v>
      </c>
      <c r="J18" s="32" t="s">
        <v>69</v>
      </c>
      <c r="K18" s="33">
        <v>111000</v>
      </c>
      <c r="L18" s="33">
        <v>40700</v>
      </c>
    </row>
    <row r="19" spans="1:8" s="1" customFormat="1" ht="19.5" customHeight="1">
      <c r="A19" s="120"/>
      <c r="B19" s="123"/>
      <c r="C19" s="8" t="s">
        <v>43</v>
      </c>
      <c r="D19" s="13">
        <v>3</v>
      </c>
      <c r="E19" s="14">
        <f>ROUND(D19*(1+H7/100),0)</f>
        <v>3</v>
      </c>
      <c r="F19" s="15">
        <f>ROUND(E19*(1+H8/100),0)</f>
        <v>3</v>
      </c>
      <c r="G19" s="29" t="s">
        <v>40</v>
      </c>
      <c r="H19" s="48">
        <v>2550</v>
      </c>
    </row>
    <row r="20" spans="1:10" s="1" customFormat="1" ht="19.5" customHeight="1">
      <c r="A20" s="120"/>
      <c r="B20" s="123"/>
      <c r="C20" s="8" t="s">
        <v>44</v>
      </c>
      <c r="D20" s="13">
        <v>18</v>
      </c>
      <c r="E20" s="30">
        <f>ROUND((L11+2800*3)/1000,0)</f>
        <v>18</v>
      </c>
      <c r="F20" s="35">
        <f>ROUND((L11+2800*3)/1000,0)</f>
        <v>18</v>
      </c>
      <c r="G20" s="29" t="s">
        <v>78</v>
      </c>
      <c r="H20" s="51">
        <v>0</v>
      </c>
      <c r="J20" s="1" t="s">
        <v>71</v>
      </c>
    </row>
    <row r="21" spans="1:10" s="1" customFormat="1" ht="19.5" customHeight="1">
      <c r="A21" s="120"/>
      <c r="B21" s="123"/>
      <c r="C21" s="8" t="s">
        <v>45</v>
      </c>
      <c r="D21" s="13">
        <v>0</v>
      </c>
      <c r="E21" s="14">
        <f aca="true" t="shared" si="0" ref="E21:F23">D21</f>
        <v>0</v>
      </c>
      <c r="F21" s="15">
        <f t="shared" si="0"/>
        <v>0</v>
      </c>
      <c r="G21" s="52"/>
      <c r="H21" s="52"/>
      <c r="J21" s="34" t="s">
        <v>70</v>
      </c>
    </row>
    <row r="22" spans="1:8" s="1" customFormat="1" ht="19.5" customHeight="1">
      <c r="A22" s="120"/>
      <c r="B22" s="123"/>
      <c r="C22" s="8" t="s">
        <v>46</v>
      </c>
      <c r="D22" s="13">
        <v>24</v>
      </c>
      <c r="E22" s="14">
        <f t="shared" si="0"/>
        <v>24</v>
      </c>
      <c r="F22" s="15">
        <f t="shared" si="0"/>
        <v>24</v>
      </c>
      <c r="G22" s="52"/>
      <c r="H22" s="52"/>
    </row>
    <row r="23" spans="1:10" s="1" customFormat="1" ht="19.5" customHeight="1">
      <c r="A23" s="120"/>
      <c r="B23" s="123"/>
      <c r="C23" s="8" t="s">
        <v>47</v>
      </c>
      <c r="D23" s="13">
        <v>57</v>
      </c>
      <c r="E23" s="14">
        <f t="shared" si="0"/>
        <v>57</v>
      </c>
      <c r="F23" s="15">
        <f t="shared" si="0"/>
        <v>57</v>
      </c>
      <c r="G23" s="29"/>
      <c r="H23" s="51"/>
      <c r="J23" s="1" t="s">
        <v>73</v>
      </c>
    </row>
    <row r="24" spans="1:10" s="1" customFormat="1" ht="19.5" customHeight="1">
      <c r="A24" s="120"/>
      <c r="B24" s="123"/>
      <c r="C24" s="8" t="s">
        <v>48</v>
      </c>
      <c r="D24" s="13">
        <v>0</v>
      </c>
      <c r="E24" s="14">
        <f>D24</f>
        <v>0</v>
      </c>
      <c r="F24" s="15">
        <f>D24</f>
        <v>0</v>
      </c>
      <c r="G24" s="29"/>
      <c r="H24" s="51"/>
      <c r="J24" s="1" t="s">
        <v>72</v>
      </c>
    </row>
    <row r="25" spans="1:8" s="1" customFormat="1" ht="19.5" customHeight="1">
      <c r="A25" s="120"/>
      <c r="B25" s="123"/>
      <c r="C25" s="8" t="s">
        <v>49</v>
      </c>
      <c r="D25" s="13">
        <v>3</v>
      </c>
      <c r="E25" s="14">
        <f>D25</f>
        <v>3</v>
      </c>
      <c r="F25" s="15">
        <f>E25</f>
        <v>3</v>
      </c>
      <c r="G25" s="29"/>
      <c r="H25" s="51"/>
    </row>
    <row r="26" spans="1:8" s="1" customFormat="1" ht="19.5" customHeight="1">
      <c r="A26" s="120"/>
      <c r="B26" s="123"/>
      <c r="C26" s="8" t="s">
        <v>80</v>
      </c>
      <c r="D26" s="13">
        <v>0</v>
      </c>
      <c r="E26" s="14">
        <f>D26</f>
        <v>0</v>
      </c>
      <c r="F26" s="15">
        <f>D26</f>
        <v>0</v>
      </c>
      <c r="G26" s="29"/>
      <c r="H26" s="51"/>
    </row>
    <row r="27" spans="1:8" s="1" customFormat="1" ht="19.5" customHeight="1">
      <c r="A27" s="120"/>
      <c r="B27" s="123"/>
      <c r="C27" s="8" t="s">
        <v>9</v>
      </c>
      <c r="D27" s="13">
        <v>63</v>
      </c>
      <c r="E27" s="14">
        <f>ROUND(D27*(1+H7/100),0)</f>
        <v>63</v>
      </c>
      <c r="F27" s="15">
        <f>ROUND(E27*(1+H8/100),0)</f>
        <v>63</v>
      </c>
      <c r="G27" s="29"/>
      <c r="H27" s="48"/>
    </row>
    <row r="28" spans="1:8" s="1" customFormat="1" ht="19.5" customHeight="1">
      <c r="A28" s="120"/>
      <c r="B28" s="123"/>
      <c r="C28" s="8" t="s">
        <v>10</v>
      </c>
      <c r="D28" s="13">
        <f>SUM(D13:D27)</f>
        <v>4396</v>
      </c>
      <c r="E28" s="14">
        <f>SUM(E13:E27)</f>
        <v>4480</v>
      </c>
      <c r="F28" s="15">
        <f>SUM(F13:F27)</f>
        <v>4483</v>
      </c>
      <c r="G28" s="29"/>
      <c r="H28" s="48"/>
    </row>
    <row r="29" spans="1:8" s="1" customFormat="1" ht="19.5" customHeight="1">
      <c r="A29" s="120"/>
      <c r="B29" s="123" t="s">
        <v>18</v>
      </c>
      <c r="C29" s="8" t="s">
        <v>6</v>
      </c>
      <c r="D29" s="13">
        <v>18</v>
      </c>
      <c r="E29" s="14">
        <f>D29</f>
        <v>18</v>
      </c>
      <c r="F29" s="15">
        <f>ROUND(E29+E29*H11/100,0)</f>
        <v>18</v>
      </c>
      <c r="G29" s="29"/>
      <c r="H29" s="48"/>
    </row>
    <row r="30" spans="1:8" s="1" customFormat="1" ht="19.5" customHeight="1">
      <c r="A30" s="120"/>
      <c r="B30" s="123"/>
      <c r="C30" s="8" t="s">
        <v>39</v>
      </c>
      <c r="D30" s="13">
        <v>35</v>
      </c>
      <c r="E30" s="37">
        <f>((D12-D43+D13+D29)-2900)*0.05</f>
        <v>5.9</v>
      </c>
      <c r="F30" s="38">
        <f>((E12-E43+E13+E29)-2900)*0.05</f>
        <v>6.605000000000018</v>
      </c>
      <c r="G30" s="29"/>
      <c r="H30" s="48"/>
    </row>
    <row r="31" spans="1:8" s="1" customFormat="1" ht="19.5" customHeight="1">
      <c r="A31" s="120"/>
      <c r="B31" s="123"/>
      <c r="C31" s="8" t="s">
        <v>45</v>
      </c>
      <c r="D31" s="13">
        <v>280</v>
      </c>
      <c r="E31" s="14">
        <f>D31</f>
        <v>280</v>
      </c>
      <c r="F31" s="15">
        <f>E31</f>
        <v>280</v>
      </c>
      <c r="G31" s="29"/>
      <c r="H31" s="48"/>
    </row>
    <row r="32" spans="1:8" s="1" customFormat="1" ht="19.5" customHeight="1">
      <c r="A32" s="120"/>
      <c r="B32" s="123"/>
      <c r="C32" s="8" t="s">
        <v>50</v>
      </c>
      <c r="D32" s="13">
        <v>46</v>
      </c>
      <c r="E32" s="14">
        <f>D32</f>
        <v>46</v>
      </c>
      <c r="F32" s="15">
        <f>D32</f>
        <v>46</v>
      </c>
      <c r="G32" s="29"/>
      <c r="H32" s="48"/>
    </row>
    <row r="33" spans="1:8" s="1" customFormat="1" ht="19.5" customHeight="1">
      <c r="A33" s="120"/>
      <c r="B33" s="123"/>
      <c r="C33" s="8" t="s">
        <v>51</v>
      </c>
      <c r="D33" s="13">
        <v>0</v>
      </c>
      <c r="E33" s="14">
        <f>D33</f>
        <v>0</v>
      </c>
      <c r="F33" s="15">
        <f>E33</f>
        <v>0</v>
      </c>
      <c r="G33" s="29"/>
      <c r="H33" s="48"/>
    </row>
    <row r="34" spans="1:8" s="1" customFormat="1" ht="19.5" customHeight="1">
      <c r="A34" s="120"/>
      <c r="B34" s="123"/>
      <c r="C34" s="8" t="s">
        <v>52</v>
      </c>
      <c r="D34" s="13">
        <v>656</v>
      </c>
      <c r="E34" s="14">
        <f>ROUND(D34*(1+H7/100),0)</f>
        <v>653</v>
      </c>
      <c r="F34" s="15">
        <f>ROUND(E34*(1+H8/100),0)</f>
        <v>650</v>
      </c>
      <c r="G34" s="29"/>
      <c r="H34" s="48"/>
    </row>
    <row r="35" spans="1:8" s="1" customFormat="1" ht="19.5" customHeight="1">
      <c r="A35" s="120"/>
      <c r="B35" s="123"/>
      <c r="C35" s="8" t="s">
        <v>81</v>
      </c>
      <c r="D35" s="55">
        <v>15000</v>
      </c>
      <c r="E35" s="53">
        <f>D35</f>
        <v>15000</v>
      </c>
      <c r="F35" s="54">
        <f>D35</f>
        <v>15000</v>
      </c>
      <c r="G35" s="29"/>
      <c r="H35" s="48"/>
    </row>
    <row r="36" spans="1:8" s="1" customFormat="1" ht="19.5" customHeight="1">
      <c r="A36" s="120"/>
      <c r="B36" s="123"/>
      <c r="C36" s="8" t="s">
        <v>10</v>
      </c>
      <c r="D36" s="13">
        <f>SUM(D29:D34)</f>
        <v>1035</v>
      </c>
      <c r="E36" s="14">
        <f>SUM(E29:E34)</f>
        <v>1002.9</v>
      </c>
      <c r="F36" s="15">
        <f>SUM(F29:F34)</f>
        <v>1000.605</v>
      </c>
      <c r="G36" s="29"/>
      <c r="H36" s="48"/>
    </row>
    <row r="37" spans="1:8" s="1" customFormat="1" ht="19.5" customHeight="1">
      <c r="A37" s="120"/>
      <c r="B37" s="145" t="s">
        <v>12</v>
      </c>
      <c r="C37" s="8" t="s">
        <v>53</v>
      </c>
      <c r="D37" s="13">
        <v>13</v>
      </c>
      <c r="E37" s="14">
        <f>ROUND(D37+H17*H18,0)</f>
        <v>15</v>
      </c>
      <c r="F37" s="15">
        <f>ROUND(D37+H17*H18,0)</f>
        <v>15</v>
      </c>
      <c r="G37" s="29"/>
      <c r="H37" s="48"/>
    </row>
    <row r="38" spans="1:8" s="1" customFormat="1" ht="19.5" customHeight="1">
      <c r="A38" s="120"/>
      <c r="B38" s="146"/>
      <c r="C38" s="8" t="s">
        <v>54</v>
      </c>
      <c r="D38" s="13">
        <v>0</v>
      </c>
      <c r="E38" s="14">
        <f>ROUND(H14*0.1-H16*(1/H15),0)</f>
        <v>30</v>
      </c>
      <c r="F38" s="15">
        <f>ROUND(H14*0.1-H16*(1/H15),0)</f>
        <v>30</v>
      </c>
      <c r="G38" s="29"/>
      <c r="H38" s="48"/>
    </row>
    <row r="39" spans="1:8" s="1" customFormat="1" ht="19.5" customHeight="1">
      <c r="A39" s="120"/>
      <c r="B39" s="146"/>
      <c r="C39" s="8" t="s">
        <v>11</v>
      </c>
      <c r="D39" s="13">
        <v>0</v>
      </c>
      <c r="E39" s="14">
        <f>D39</f>
        <v>0</v>
      </c>
      <c r="F39" s="15">
        <f>E39</f>
        <v>0</v>
      </c>
      <c r="G39" s="29"/>
      <c r="H39" s="48"/>
    </row>
    <row r="40" spans="1:8" s="1" customFormat="1" ht="19.5" customHeight="1">
      <c r="A40" s="120"/>
      <c r="B40" s="147"/>
      <c r="C40" s="8" t="s">
        <v>10</v>
      </c>
      <c r="D40" s="13">
        <f>SUM(D37:D39)</f>
        <v>13</v>
      </c>
      <c r="E40" s="14">
        <f>SUM(E37:E39)</f>
        <v>45</v>
      </c>
      <c r="F40" s="15">
        <f>SUM(F37:F39)</f>
        <v>45</v>
      </c>
      <c r="G40" s="29"/>
      <c r="H40" s="48"/>
    </row>
    <row r="41" spans="1:8" s="1" customFormat="1" ht="19.5" customHeight="1">
      <c r="A41" s="120"/>
      <c r="B41" s="114" t="s">
        <v>13</v>
      </c>
      <c r="C41" s="115"/>
      <c r="D41" s="13">
        <f>D28+D36+D40</f>
        <v>5444</v>
      </c>
      <c r="E41" s="14">
        <f>E28+E36+E40</f>
        <v>5527.9</v>
      </c>
      <c r="F41" s="15">
        <f>F28+F36+F40</f>
        <v>5528.605</v>
      </c>
      <c r="G41" s="29"/>
      <c r="H41" s="48"/>
    </row>
    <row r="42" spans="1:8" s="1" customFormat="1" ht="19.5" customHeight="1">
      <c r="A42" s="120"/>
      <c r="B42" s="114" t="s">
        <v>14</v>
      </c>
      <c r="C42" s="115"/>
      <c r="D42" s="13">
        <f>D12-D41</f>
        <v>353</v>
      </c>
      <c r="E42" s="37">
        <f>ROUND(H19*0.1/(1-H20),0)</f>
        <v>255</v>
      </c>
      <c r="F42" s="38">
        <f>ROUND(H19*0.1/(1-H20),0)</f>
        <v>255</v>
      </c>
      <c r="G42" s="29"/>
      <c r="H42" s="48"/>
    </row>
    <row r="43" spans="1:8" s="1" customFormat="1" ht="19.5" customHeight="1" thickBot="1">
      <c r="A43" s="121"/>
      <c r="B43" s="116" t="s">
        <v>13</v>
      </c>
      <c r="C43" s="117"/>
      <c r="D43" s="16">
        <f>SUM(D41:D42)</f>
        <v>5797</v>
      </c>
      <c r="E43" s="39">
        <f>SUM(E41:E42)</f>
        <v>5782.9</v>
      </c>
      <c r="F43" s="40">
        <f>SUM(F41:F42)</f>
        <v>5783.605</v>
      </c>
      <c r="G43" s="29"/>
      <c r="H43" s="48"/>
    </row>
    <row r="44" spans="1:8" s="1" customFormat="1" ht="19.5" customHeight="1">
      <c r="A44" s="126" t="s">
        <v>20</v>
      </c>
      <c r="B44" s="128" t="s">
        <v>15</v>
      </c>
      <c r="C44" s="129"/>
      <c r="D44" s="19">
        <f>D12-D41</f>
        <v>353</v>
      </c>
      <c r="E44" s="41">
        <f>E12-E41</f>
        <v>269.10000000000036</v>
      </c>
      <c r="F44" s="42">
        <f>F12-F41</f>
        <v>268.39500000000044</v>
      </c>
      <c r="G44" s="29"/>
      <c r="H44" s="48"/>
    </row>
    <row r="45" spans="1:8" s="1" customFormat="1" ht="19.5" customHeight="1" thickBot="1">
      <c r="A45" s="127"/>
      <c r="B45" s="116" t="s">
        <v>16</v>
      </c>
      <c r="C45" s="117"/>
      <c r="D45" s="16">
        <f>D12-D43</f>
        <v>0</v>
      </c>
      <c r="E45" s="39">
        <f>E12-E43</f>
        <v>14.100000000000364</v>
      </c>
      <c r="F45" s="40">
        <f>F12-F43</f>
        <v>13.395000000000437</v>
      </c>
      <c r="G45" s="29"/>
      <c r="H45" s="48"/>
    </row>
    <row r="46" spans="1:8" s="1" customFormat="1" ht="19.5" customHeight="1">
      <c r="A46" s="141" t="s">
        <v>21</v>
      </c>
      <c r="B46" s="128" t="s">
        <v>15</v>
      </c>
      <c r="C46" s="129"/>
      <c r="D46" s="20">
        <f>D12/D41</f>
        <v>1.0648420279206465</v>
      </c>
      <c r="E46" s="43">
        <f>E12/E41</f>
        <v>1.0486803306861558</v>
      </c>
      <c r="F46" s="44">
        <f>F12/F41</f>
        <v>1.0485466044327638</v>
      </c>
      <c r="G46" s="29"/>
      <c r="H46" s="48"/>
    </row>
    <row r="47" spans="1:8" s="1" customFormat="1" ht="19.5" customHeight="1" thickBot="1">
      <c r="A47" s="127"/>
      <c r="B47" s="116" t="s">
        <v>16</v>
      </c>
      <c r="C47" s="117"/>
      <c r="D47" s="21">
        <f>D12/D43</f>
        <v>1</v>
      </c>
      <c r="E47" s="45">
        <f>E12/E43</f>
        <v>1.0024382230368847</v>
      </c>
      <c r="F47" s="46">
        <f>F12/F43</f>
        <v>1.002316029535212</v>
      </c>
      <c r="G47" s="29"/>
      <c r="H47" s="48"/>
    </row>
    <row r="48" spans="1:6" ht="13.5">
      <c r="A48" s="9" t="s">
        <v>29</v>
      </c>
      <c r="B48" s="9"/>
      <c r="C48" s="9"/>
      <c r="D48" s="9"/>
      <c r="E48" s="9"/>
      <c r="F48" s="9"/>
    </row>
  </sheetData>
  <sheetProtection/>
  <mergeCells count="22">
    <mergeCell ref="A44:A45"/>
    <mergeCell ref="B44:C44"/>
    <mergeCell ref="B45:C45"/>
    <mergeCell ref="A46:A47"/>
    <mergeCell ref="B46:C46"/>
    <mergeCell ref="B47:C47"/>
    <mergeCell ref="A13:A43"/>
    <mergeCell ref="B13:B28"/>
    <mergeCell ref="B29:B36"/>
    <mergeCell ref="B41:C41"/>
    <mergeCell ref="B42:C42"/>
    <mergeCell ref="B43:C43"/>
    <mergeCell ref="B37:B40"/>
    <mergeCell ref="J7:L7"/>
    <mergeCell ref="A2:F2"/>
    <mergeCell ref="A7:C8"/>
    <mergeCell ref="A9:A12"/>
    <mergeCell ref="B9:C9"/>
    <mergeCell ref="B10:C10"/>
    <mergeCell ref="B11:C11"/>
    <mergeCell ref="B12:C12"/>
    <mergeCell ref="E5:F5"/>
  </mergeCells>
  <dataValidations count="1">
    <dataValidation allowBlank="1" showInputMessage="1" showErrorMessage="1" imeMode="hiragana" sqref="E5:F5"/>
  </dataValidations>
  <printOptions horizontalCentered="1"/>
  <pageMargins left="0" right="0" top="0.1968503937007874" bottom="0" header="0.31496062992125984" footer="0.35433070866141736"/>
  <pageSetup fitToHeight="1" fitToWidth="1" horizontalDpi="600" verticalDpi="600" orientation="portrait" paperSize="9" scale="97" r:id="rId3"/>
  <headerFooter alignWithMargins="0">
    <oddHeader>&amp;R&amp;"ＭＳ 明朝,標準"&amp;12様式 38-1</oddHeader>
    <oddFooter>&amp;R&amp;"ＭＳ ゴシック,標準"&amp;10[0912]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4.25390625" style="0" customWidth="1"/>
    <col min="3" max="3" width="22.50390625" style="0" customWidth="1"/>
    <col min="4" max="6" width="15.75390625" style="0" customWidth="1"/>
    <col min="7" max="7" width="10.50390625" style="29" hidden="1" customWidth="1"/>
    <col min="8" max="8" width="6.25390625" style="22" hidden="1" customWidth="1"/>
    <col min="9" max="9" width="0" style="0" hidden="1" customWidth="1"/>
    <col min="10" max="10" width="21.00390625" style="0" hidden="1" customWidth="1"/>
    <col min="11" max="12" width="0" style="0" hidden="1" customWidth="1"/>
    <col min="13" max="13" width="24.75390625" style="0" bestFit="1" customWidth="1"/>
  </cols>
  <sheetData>
    <row r="1" spans="1:6" ht="17.25">
      <c r="A1" s="2"/>
      <c r="B1" s="2"/>
      <c r="C1" s="2"/>
      <c r="D1" s="2"/>
      <c r="E1" s="2"/>
      <c r="F1" s="2"/>
    </row>
    <row r="2" spans="1:6" ht="21">
      <c r="A2" s="131" t="s">
        <v>22</v>
      </c>
      <c r="B2" s="131"/>
      <c r="C2" s="131"/>
      <c r="D2" s="131"/>
      <c r="E2" s="131"/>
      <c r="F2" s="131"/>
    </row>
    <row r="4" ht="17.25">
      <c r="E4" s="3"/>
    </row>
    <row r="5" spans="4:13" ht="14.25">
      <c r="D5" s="25" t="s">
        <v>26</v>
      </c>
      <c r="E5" s="144"/>
      <c r="F5" s="144"/>
      <c r="G5" s="47" t="str">
        <f>A48</f>
        <v>※Ｇ2000cc以下</v>
      </c>
      <c r="M5" s="56" t="s">
        <v>86</v>
      </c>
    </row>
    <row r="6" ht="6" customHeight="1" thickBot="1"/>
    <row r="7" spans="1:12" s="1" customFormat="1" ht="19.5" customHeight="1" thickBot="1">
      <c r="A7" s="133" t="s">
        <v>55</v>
      </c>
      <c r="B7" s="134"/>
      <c r="C7" s="135"/>
      <c r="D7" s="26" t="s">
        <v>25</v>
      </c>
      <c r="E7" s="27" t="s">
        <v>23</v>
      </c>
      <c r="F7" s="28" t="s">
        <v>24</v>
      </c>
      <c r="G7" s="29" t="s">
        <v>35</v>
      </c>
      <c r="H7" s="23">
        <f>ＬＰＧ!$H$7</f>
        <v>-0.4</v>
      </c>
      <c r="J7" s="142" t="s">
        <v>56</v>
      </c>
      <c r="K7" s="143"/>
      <c r="L7" s="143"/>
    </row>
    <row r="8" spans="1:12" s="1" customFormat="1" ht="19.5" customHeight="1" thickBot="1">
      <c r="A8" s="136"/>
      <c r="B8" s="137"/>
      <c r="C8" s="138"/>
      <c r="D8" s="4" t="s">
        <v>2</v>
      </c>
      <c r="E8" s="5" t="s">
        <v>2</v>
      </c>
      <c r="F8" s="6" t="s">
        <v>2</v>
      </c>
      <c r="G8" s="29" t="s">
        <v>37</v>
      </c>
      <c r="H8" s="23">
        <f>ＬＰＧ!$H$8</f>
        <v>-0.4</v>
      </c>
      <c r="J8" s="31" t="s">
        <v>57</v>
      </c>
      <c r="K8" s="31" t="s">
        <v>58</v>
      </c>
      <c r="L8" s="31" t="s">
        <v>59</v>
      </c>
    </row>
    <row r="9" spans="1:12" s="1" customFormat="1" ht="19.5" customHeight="1" thickBot="1">
      <c r="A9" s="119" t="s">
        <v>0</v>
      </c>
      <c r="B9" s="139" t="s">
        <v>1</v>
      </c>
      <c r="C9" s="140"/>
      <c r="D9" s="10">
        <v>5874</v>
      </c>
      <c r="E9" s="11">
        <f>D9</f>
        <v>5874</v>
      </c>
      <c r="F9" s="12">
        <f>D9</f>
        <v>5874</v>
      </c>
      <c r="G9" s="29" t="s">
        <v>36</v>
      </c>
      <c r="H9" s="23">
        <f>ＬＰＧ!$H$9</f>
        <v>-2.1</v>
      </c>
      <c r="J9" s="32" t="s">
        <v>60</v>
      </c>
      <c r="K9" s="33">
        <v>29500</v>
      </c>
      <c r="L9" s="33">
        <v>7500</v>
      </c>
    </row>
    <row r="10" spans="1:12" s="1" customFormat="1" ht="19.5" customHeight="1" thickBot="1">
      <c r="A10" s="120"/>
      <c r="B10" s="114" t="s">
        <v>3</v>
      </c>
      <c r="C10" s="115"/>
      <c r="D10" s="13">
        <v>0</v>
      </c>
      <c r="E10" s="14">
        <f>D10</f>
        <v>0</v>
      </c>
      <c r="F10" s="15">
        <f>D10</f>
        <v>0</v>
      </c>
      <c r="G10" s="29" t="s">
        <v>38</v>
      </c>
      <c r="H10" s="23">
        <f>ＬＰＧ!$H$10</f>
        <v>-2.1</v>
      </c>
      <c r="J10" s="32" t="s">
        <v>61</v>
      </c>
      <c r="K10" s="33">
        <v>34500</v>
      </c>
      <c r="L10" s="33">
        <v>8500</v>
      </c>
    </row>
    <row r="11" spans="1:12" s="1" customFormat="1" ht="19.5" customHeight="1" thickBot="1">
      <c r="A11" s="120"/>
      <c r="B11" s="114" t="s">
        <v>4</v>
      </c>
      <c r="C11" s="115"/>
      <c r="D11" s="13">
        <v>0</v>
      </c>
      <c r="E11" s="14">
        <f>D11</f>
        <v>0</v>
      </c>
      <c r="F11" s="15">
        <f>D11</f>
        <v>0</v>
      </c>
      <c r="G11" s="29" t="s">
        <v>77</v>
      </c>
      <c r="H11" s="23">
        <f>ＬＰＧ!$H$11</f>
        <v>0.1</v>
      </c>
      <c r="J11" s="32" t="s">
        <v>62</v>
      </c>
      <c r="K11" s="33">
        <v>39500</v>
      </c>
      <c r="L11" s="33">
        <v>9500</v>
      </c>
    </row>
    <row r="12" spans="1:12" s="1" customFormat="1" ht="19.5" customHeight="1" thickBot="1">
      <c r="A12" s="121"/>
      <c r="B12" s="116" t="s">
        <v>5</v>
      </c>
      <c r="C12" s="117"/>
      <c r="D12" s="16">
        <f>SUM(D9:D11)</f>
        <v>5874</v>
      </c>
      <c r="E12" s="17">
        <f>SUM(E9:E11)</f>
        <v>5874</v>
      </c>
      <c r="F12" s="18">
        <f>SUM(F9:F11)</f>
        <v>5874</v>
      </c>
      <c r="G12" s="29" t="s">
        <v>79</v>
      </c>
      <c r="H12" s="22">
        <v>33815</v>
      </c>
      <c r="J12" s="32" t="s">
        <v>63</v>
      </c>
      <c r="K12" s="33">
        <v>45000</v>
      </c>
      <c r="L12" s="33">
        <v>13800</v>
      </c>
    </row>
    <row r="13" spans="1:12" s="1" customFormat="1" ht="19.5" customHeight="1" thickBot="1">
      <c r="A13" s="119" t="s">
        <v>19</v>
      </c>
      <c r="B13" s="122" t="s">
        <v>17</v>
      </c>
      <c r="C13" s="7" t="s">
        <v>6</v>
      </c>
      <c r="D13" s="10">
        <v>3000</v>
      </c>
      <c r="E13" s="11">
        <f>D13</f>
        <v>3000</v>
      </c>
      <c r="F13" s="12">
        <f>ROUND(E13+E13*H11/100,0)</f>
        <v>3003</v>
      </c>
      <c r="G13" s="29" t="s">
        <v>31</v>
      </c>
      <c r="H13" s="22">
        <v>33815</v>
      </c>
      <c r="J13" s="32" t="s">
        <v>64</v>
      </c>
      <c r="K13" s="33">
        <v>51000</v>
      </c>
      <c r="L13" s="33">
        <v>15700</v>
      </c>
    </row>
    <row r="14" spans="1:12" s="1" customFormat="1" ht="19.5" customHeight="1" thickBot="1">
      <c r="A14" s="120"/>
      <c r="B14" s="123"/>
      <c r="C14" s="8" t="s">
        <v>41</v>
      </c>
      <c r="D14" s="13">
        <v>765</v>
      </c>
      <c r="E14" s="14">
        <f>D14*(H12/H13)</f>
        <v>765</v>
      </c>
      <c r="F14" s="15">
        <f>D14*(H12/H13)</f>
        <v>765</v>
      </c>
      <c r="G14" s="29" t="s">
        <v>33</v>
      </c>
      <c r="H14" s="22">
        <v>2700</v>
      </c>
      <c r="J14" s="32" t="s">
        <v>65</v>
      </c>
      <c r="K14" s="33">
        <v>58000</v>
      </c>
      <c r="L14" s="33">
        <v>17900</v>
      </c>
    </row>
    <row r="15" spans="1:12" s="1" customFormat="1" ht="19.5" customHeight="1" thickBot="1">
      <c r="A15" s="120"/>
      <c r="B15" s="123"/>
      <c r="C15" s="8" t="s">
        <v>32</v>
      </c>
      <c r="D15" s="13">
        <v>18</v>
      </c>
      <c r="E15" s="30">
        <f>ROUND(D15*(1+H7/100),0)</f>
        <v>18</v>
      </c>
      <c r="F15" s="15">
        <f>ROUND(D15*(1+H8/100),0)</f>
        <v>18</v>
      </c>
      <c r="G15" s="29" t="s">
        <v>34</v>
      </c>
      <c r="H15" s="23">
        <v>7</v>
      </c>
      <c r="J15" s="32" t="s">
        <v>66</v>
      </c>
      <c r="K15" s="33">
        <v>66500</v>
      </c>
      <c r="L15" s="33">
        <v>20500</v>
      </c>
    </row>
    <row r="16" spans="1:12" s="1" customFormat="1" ht="19.5" customHeight="1" thickBot="1">
      <c r="A16" s="120"/>
      <c r="B16" s="123"/>
      <c r="C16" s="8" t="s">
        <v>7</v>
      </c>
      <c r="D16" s="13">
        <v>257</v>
      </c>
      <c r="E16" s="14">
        <f>ROUND(D16*(1+(H7/100+H9/100)/2),0)</f>
        <v>254</v>
      </c>
      <c r="F16" s="15">
        <f>ROUND(D16*(1+(H8/100+H10/100)/2),0)</f>
        <v>254</v>
      </c>
      <c r="G16" s="9" t="s">
        <v>76</v>
      </c>
      <c r="H16" s="9">
        <v>1200</v>
      </c>
      <c r="J16" s="32" t="s">
        <v>67</v>
      </c>
      <c r="K16" s="33">
        <v>76500</v>
      </c>
      <c r="L16" s="33">
        <v>23600</v>
      </c>
    </row>
    <row r="17" spans="1:12" s="1" customFormat="1" ht="19.5" customHeight="1" thickBot="1">
      <c r="A17" s="120"/>
      <c r="B17" s="123"/>
      <c r="C17" s="8" t="s">
        <v>8</v>
      </c>
      <c r="D17" s="13">
        <v>175</v>
      </c>
      <c r="E17" s="14">
        <f>ROUND(H14*(1-0.1)/H15,0)</f>
        <v>347</v>
      </c>
      <c r="F17" s="15">
        <f>ROUND(H14*(1-0.1)/H15,0)</f>
        <v>347</v>
      </c>
      <c r="G17" s="29" t="s">
        <v>75</v>
      </c>
      <c r="H17" s="9">
        <v>80</v>
      </c>
      <c r="J17" s="32" t="s">
        <v>68</v>
      </c>
      <c r="K17" s="33">
        <v>88000</v>
      </c>
      <c r="L17" s="33">
        <v>27200</v>
      </c>
    </row>
    <row r="18" spans="1:12" s="1" customFormat="1" ht="19.5" customHeight="1" thickBot="1">
      <c r="A18" s="120"/>
      <c r="B18" s="123"/>
      <c r="C18" s="8" t="s">
        <v>42</v>
      </c>
      <c r="D18" s="13">
        <v>18</v>
      </c>
      <c r="E18" s="14">
        <f>D18</f>
        <v>18</v>
      </c>
      <c r="F18" s="15">
        <f>E18</f>
        <v>18</v>
      </c>
      <c r="G18" s="29" t="s">
        <v>74</v>
      </c>
      <c r="H18" s="36">
        <v>0.01875</v>
      </c>
      <c r="J18" s="32" t="s">
        <v>69</v>
      </c>
      <c r="K18" s="33">
        <v>111000</v>
      </c>
      <c r="L18" s="33">
        <v>40700</v>
      </c>
    </row>
    <row r="19" spans="1:8" s="1" customFormat="1" ht="19.5" customHeight="1">
      <c r="A19" s="120"/>
      <c r="B19" s="123"/>
      <c r="C19" s="8" t="s">
        <v>43</v>
      </c>
      <c r="D19" s="13">
        <v>1</v>
      </c>
      <c r="E19" s="14">
        <f>ROUND(D19*(1+H7/100),0)</f>
        <v>1</v>
      </c>
      <c r="F19" s="15">
        <f>ROUND(E19*(1+H8/100),0)</f>
        <v>1</v>
      </c>
      <c r="G19" s="29" t="s">
        <v>40</v>
      </c>
      <c r="H19" s="22">
        <v>1680</v>
      </c>
    </row>
    <row r="20" spans="1:10" s="1" customFormat="1" ht="19.5" customHeight="1">
      <c r="A20" s="120"/>
      <c r="B20" s="123"/>
      <c r="C20" s="8" t="s">
        <v>44</v>
      </c>
      <c r="D20" s="13">
        <v>18</v>
      </c>
      <c r="E20" s="30">
        <f>ROUND((L11+2800*3)/1000,0)</f>
        <v>18</v>
      </c>
      <c r="F20" s="35">
        <f>ROUND((L11+2800*3)/1000,0)</f>
        <v>18</v>
      </c>
      <c r="G20" s="29" t="s">
        <v>78</v>
      </c>
      <c r="H20" s="24">
        <v>0</v>
      </c>
      <c r="J20" s="1" t="s">
        <v>71</v>
      </c>
    </row>
    <row r="21" spans="1:10" s="1" customFormat="1" ht="19.5" customHeight="1">
      <c r="A21" s="120"/>
      <c r="B21" s="123"/>
      <c r="C21" s="8" t="s">
        <v>45</v>
      </c>
      <c r="D21" s="13">
        <v>0</v>
      </c>
      <c r="E21" s="14">
        <f aca="true" t="shared" si="0" ref="E21:F23">D21</f>
        <v>0</v>
      </c>
      <c r="F21" s="15">
        <f t="shared" si="0"/>
        <v>0</v>
      </c>
      <c r="G21" s="9"/>
      <c r="H21" s="9"/>
      <c r="J21" s="34" t="s">
        <v>70</v>
      </c>
    </row>
    <row r="22" spans="1:6" s="1" customFormat="1" ht="19.5" customHeight="1">
      <c r="A22" s="120"/>
      <c r="B22" s="123"/>
      <c r="C22" s="8" t="s">
        <v>46</v>
      </c>
      <c r="D22" s="13">
        <v>24</v>
      </c>
      <c r="E22" s="14">
        <f t="shared" si="0"/>
        <v>24</v>
      </c>
      <c r="F22" s="15">
        <f t="shared" si="0"/>
        <v>24</v>
      </c>
    </row>
    <row r="23" spans="1:10" s="1" customFormat="1" ht="19.5" customHeight="1">
      <c r="A23" s="120"/>
      <c r="B23" s="123"/>
      <c r="C23" s="8" t="s">
        <v>47</v>
      </c>
      <c r="D23" s="13">
        <v>54</v>
      </c>
      <c r="E23" s="14">
        <f t="shared" si="0"/>
        <v>54</v>
      </c>
      <c r="F23" s="15">
        <f t="shared" si="0"/>
        <v>54</v>
      </c>
      <c r="G23" s="29"/>
      <c r="H23" s="24"/>
      <c r="J23" s="1" t="s">
        <v>73</v>
      </c>
    </row>
    <row r="24" spans="1:10" s="1" customFormat="1" ht="19.5" customHeight="1">
      <c r="A24" s="120"/>
      <c r="B24" s="123"/>
      <c r="C24" s="8" t="s">
        <v>48</v>
      </c>
      <c r="D24" s="13">
        <v>0</v>
      </c>
      <c r="E24" s="14">
        <f>D24</f>
        <v>0</v>
      </c>
      <c r="F24" s="15">
        <f>D24</f>
        <v>0</v>
      </c>
      <c r="G24" s="29"/>
      <c r="H24" s="24"/>
      <c r="J24" s="1" t="s">
        <v>72</v>
      </c>
    </row>
    <row r="25" spans="1:8" s="1" customFormat="1" ht="19.5" customHeight="1">
      <c r="A25" s="120"/>
      <c r="B25" s="123"/>
      <c r="C25" s="8" t="s">
        <v>49</v>
      </c>
      <c r="D25" s="13">
        <v>2</v>
      </c>
      <c r="E25" s="14">
        <f>D25</f>
        <v>2</v>
      </c>
      <c r="F25" s="15">
        <f>E25</f>
        <v>2</v>
      </c>
      <c r="G25" s="29"/>
      <c r="H25" s="24"/>
    </row>
    <row r="26" spans="1:8" s="1" customFormat="1" ht="19.5" customHeight="1">
      <c r="A26" s="120"/>
      <c r="B26" s="123"/>
      <c r="C26" s="8" t="s">
        <v>80</v>
      </c>
      <c r="D26" s="13">
        <v>0</v>
      </c>
      <c r="E26" s="14">
        <f>D26</f>
        <v>0</v>
      </c>
      <c r="F26" s="15">
        <f>D26</f>
        <v>0</v>
      </c>
      <c r="G26" s="29"/>
      <c r="H26" s="24"/>
    </row>
    <row r="27" spans="1:8" s="1" customFormat="1" ht="19.5" customHeight="1">
      <c r="A27" s="120"/>
      <c r="B27" s="123"/>
      <c r="C27" s="8" t="s">
        <v>9</v>
      </c>
      <c r="D27" s="13">
        <v>70</v>
      </c>
      <c r="E27" s="14">
        <f>ROUND(D27*(1+H7/100),0)</f>
        <v>70</v>
      </c>
      <c r="F27" s="15">
        <f>ROUND(E27*(1+H8/100),0)</f>
        <v>70</v>
      </c>
      <c r="G27" s="29"/>
      <c r="H27" s="22"/>
    </row>
    <row r="28" spans="1:8" s="1" customFormat="1" ht="19.5" customHeight="1">
      <c r="A28" s="120"/>
      <c r="B28" s="123"/>
      <c r="C28" s="8" t="s">
        <v>10</v>
      </c>
      <c r="D28" s="13">
        <f>SUM(D13:D27)</f>
        <v>4402</v>
      </c>
      <c r="E28" s="14">
        <f>SUM(E13:E27)</f>
        <v>4571</v>
      </c>
      <c r="F28" s="15">
        <f>SUM(F13:F27)</f>
        <v>4574</v>
      </c>
      <c r="G28" s="29"/>
      <c r="H28" s="22"/>
    </row>
    <row r="29" spans="1:8" s="1" customFormat="1" ht="19.5" customHeight="1">
      <c r="A29" s="120"/>
      <c r="B29" s="123" t="s">
        <v>18</v>
      </c>
      <c r="C29" s="8" t="s">
        <v>6</v>
      </c>
      <c r="D29" s="13">
        <v>19</v>
      </c>
      <c r="E29" s="14">
        <f>D29</f>
        <v>19</v>
      </c>
      <c r="F29" s="15">
        <f>ROUND(E29+E29*H11/100,0)</f>
        <v>19</v>
      </c>
      <c r="G29" s="29"/>
      <c r="H29" s="22"/>
    </row>
    <row r="30" spans="1:8" s="1" customFormat="1" ht="19.5" customHeight="1">
      <c r="A30" s="120"/>
      <c r="B30" s="123"/>
      <c r="C30" s="8" t="s">
        <v>39</v>
      </c>
      <c r="D30" s="13">
        <v>35</v>
      </c>
      <c r="E30" s="37">
        <f>((D12-D43+D13+D29)-2900)*0.05</f>
        <v>5.95</v>
      </c>
      <c r="F30" s="38">
        <f>((E12-E43+E13+E29)-2900)*0.05</f>
        <v>6.15250000000001</v>
      </c>
      <c r="G30" s="29"/>
      <c r="H30" s="22"/>
    </row>
    <row r="31" spans="1:8" s="1" customFormat="1" ht="19.5" customHeight="1">
      <c r="A31" s="120"/>
      <c r="B31" s="123"/>
      <c r="C31" s="8" t="s">
        <v>45</v>
      </c>
      <c r="D31" s="13">
        <v>247</v>
      </c>
      <c r="E31" s="14">
        <f>D31</f>
        <v>247</v>
      </c>
      <c r="F31" s="15">
        <f>E31</f>
        <v>247</v>
      </c>
      <c r="G31" s="29"/>
      <c r="H31" s="22"/>
    </row>
    <row r="32" spans="1:8" s="1" customFormat="1" ht="19.5" customHeight="1">
      <c r="A32" s="120"/>
      <c r="B32" s="123"/>
      <c r="C32" s="8" t="s">
        <v>50</v>
      </c>
      <c r="D32" s="13">
        <v>41</v>
      </c>
      <c r="E32" s="14">
        <f>D32</f>
        <v>41</v>
      </c>
      <c r="F32" s="15">
        <f>D32</f>
        <v>41</v>
      </c>
      <c r="G32" s="29"/>
      <c r="H32" s="22"/>
    </row>
    <row r="33" spans="1:8" s="1" customFormat="1" ht="19.5" customHeight="1">
      <c r="A33" s="120"/>
      <c r="B33" s="123"/>
      <c r="C33" s="8" t="s">
        <v>51</v>
      </c>
      <c r="D33" s="13">
        <v>0</v>
      </c>
      <c r="E33" s="14">
        <f>D33</f>
        <v>0</v>
      </c>
      <c r="F33" s="15">
        <f>E33</f>
        <v>0</v>
      </c>
      <c r="G33" s="29"/>
      <c r="H33" s="22"/>
    </row>
    <row r="34" spans="1:8" s="1" customFormat="1" ht="19.5" customHeight="1">
      <c r="A34" s="120"/>
      <c r="B34" s="123"/>
      <c r="C34" s="8" t="s">
        <v>52</v>
      </c>
      <c r="D34" s="13">
        <v>714</v>
      </c>
      <c r="E34" s="14">
        <f>ROUND(D34*(1+H7/100),0)</f>
        <v>711</v>
      </c>
      <c r="F34" s="15">
        <f>ROUND(E34*(1+H8/100),0)</f>
        <v>708</v>
      </c>
      <c r="G34" s="29"/>
      <c r="H34" s="22"/>
    </row>
    <row r="35" spans="1:8" s="1" customFormat="1" ht="19.5" customHeight="1">
      <c r="A35" s="120"/>
      <c r="B35" s="123"/>
      <c r="C35" s="8" t="s">
        <v>81</v>
      </c>
      <c r="D35" s="55">
        <v>15000</v>
      </c>
      <c r="E35" s="53">
        <f>D35</f>
        <v>15000</v>
      </c>
      <c r="F35" s="54">
        <f>D35</f>
        <v>15000</v>
      </c>
      <c r="G35" s="29"/>
      <c r="H35" s="22"/>
    </row>
    <row r="36" spans="1:8" s="1" customFormat="1" ht="19.5" customHeight="1">
      <c r="A36" s="120"/>
      <c r="B36" s="123"/>
      <c r="C36" s="8" t="s">
        <v>10</v>
      </c>
      <c r="D36" s="13">
        <f>SUM(D29:D34)</f>
        <v>1056</v>
      </c>
      <c r="E36" s="14">
        <f>SUM(E29:E34)</f>
        <v>1023.95</v>
      </c>
      <c r="F36" s="15">
        <f>SUM(F29:F34)</f>
        <v>1021.1525</v>
      </c>
      <c r="G36" s="29"/>
      <c r="H36" s="22"/>
    </row>
    <row r="37" spans="1:8" s="1" customFormat="1" ht="19.5" customHeight="1">
      <c r="A37" s="120"/>
      <c r="B37" s="145" t="s">
        <v>12</v>
      </c>
      <c r="C37" s="8" t="s">
        <v>53</v>
      </c>
      <c r="D37" s="13">
        <v>6</v>
      </c>
      <c r="E37" s="14">
        <f>ROUND(D37+H17*H18,0)</f>
        <v>8</v>
      </c>
      <c r="F37" s="15">
        <f>ROUND(D37+H17*H18,0)</f>
        <v>8</v>
      </c>
      <c r="G37" s="29"/>
      <c r="H37" s="22"/>
    </row>
    <row r="38" spans="1:8" s="1" customFormat="1" ht="19.5" customHeight="1">
      <c r="A38" s="120"/>
      <c r="B38" s="146"/>
      <c r="C38" s="8" t="s">
        <v>54</v>
      </c>
      <c r="D38" s="13">
        <v>0</v>
      </c>
      <c r="E38" s="14">
        <f>ROUND(H14*0.1-H16*(1/H15),0)</f>
        <v>99</v>
      </c>
      <c r="F38" s="15">
        <f>ROUND(H14*0.1-H16*(1/H15),0)</f>
        <v>99</v>
      </c>
      <c r="G38" s="29"/>
      <c r="H38" s="22"/>
    </row>
    <row r="39" spans="1:8" s="1" customFormat="1" ht="19.5" customHeight="1">
      <c r="A39" s="120"/>
      <c r="B39" s="146"/>
      <c r="C39" s="8" t="s">
        <v>11</v>
      </c>
      <c r="D39" s="13">
        <v>0</v>
      </c>
      <c r="E39" s="14">
        <f>D39</f>
        <v>0</v>
      </c>
      <c r="F39" s="15">
        <f>E39</f>
        <v>0</v>
      </c>
      <c r="G39" s="29"/>
      <c r="H39" s="22"/>
    </row>
    <row r="40" spans="1:8" s="1" customFormat="1" ht="19.5" customHeight="1">
      <c r="A40" s="120"/>
      <c r="B40" s="147"/>
      <c r="C40" s="8" t="s">
        <v>10</v>
      </c>
      <c r="D40" s="13">
        <f>SUM(D37:D39)</f>
        <v>6</v>
      </c>
      <c r="E40" s="14">
        <f>SUM(E37:E39)</f>
        <v>107</v>
      </c>
      <c r="F40" s="15">
        <f>SUM(F37:F39)</f>
        <v>107</v>
      </c>
      <c r="G40" s="29"/>
      <c r="H40" s="22"/>
    </row>
    <row r="41" spans="1:8" s="1" customFormat="1" ht="19.5" customHeight="1">
      <c r="A41" s="120"/>
      <c r="B41" s="114" t="s">
        <v>13</v>
      </c>
      <c r="C41" s="115"/>
      <c r="D41" s="13">
        <f>D28+D36+D40</f>
        <v>5464</v>
      </c>
      <c r="E41" s="14">
        <f>E28+E36+E40</f>
        <v>5701.95</v>
      </c>
      <c r="F41" s="15">
        <f>F28+F36+F40</f>
        <v>5702.1525</v>
      </c>
      <c r="G41" s="29"/>
      <c r="H41" s="22"/>
    </row>
    <row r="42" spans="1:8" s="1" customFormat="1" ht="19.5" customHeight="1">
      <c r="A42" s="120"/>
      <c r="B42" s="114" t="s">
        <v>14</v>
      </c>
      <c r="C42" s="115"/>
      <c r="D42" s="13">
        <f>D12-D41</f>
        <v>410</v>
      </c>
      <c r="E42" s="37">
        <f>ROUND(H19*0.1/(1-H20),0)</f>
        <v>168</v>
      </c>
      <c r="F42" s="38">
        <f>ROUND(H19*0.1/(1-H20),0)</f>
        <v>168</v>
      </c>
      <c r="G42" s="29"/>
      <c r="H42" s="22"/>
    </row>
    <row r="43" spans="1:8" s="1" customFormat="1" ht="19.5" customHeight="1" thickBot="1">
      <c r="A43" s="121"/>
      <c r="B43" s="116" t="s">
        <v>13</v>
      </c>
      <c r="C43" s="117"/>
      <c r="D43" s="16">
        <f>SUM(D41:D42)</f>
        <v>5874</v>
      </c>
      <c r="E43" s="39">
        <f>SUM(E41:E42)</f>
        <v>5869.95</v>
      </c>
      <c r="F43" s="40">
        <f>SUM(F41:F42)</f>
        <v>5870.1525</v>
      </c>
      <c r="G43" s="29"/>
      <c r="H43" s="22"/>
    </row>
    <row r="44" spans="1:8" s="1" customFormat="1" ht="19.5" customHeight="1">
      <c r="A44" s="126" t="s">
        <v>20</v>
      </c>
      <c r="B44" s="128" t="s">
        <v>15</v>
      </c>
      <c r="C44" s="129"/>
      <c r="D44" s="19">
        <f>D12-D41</f>
        <v>410</v>
      </c>
      <c r="E44" s="41">
        <f>E12-E41</f>
        <v>172.05000000000018</v>
      </c>
      <c r="F44" s="42">
        <f>F12-F41</f>
        <v>171.84749999999985</v>
      </c>
      <c r="G44" s="29"/>
      <c r="H44" s="22"/>
    </row>
    <row r="45" spans="1:8" s="1" customFormat="1" ht="19.5" customHeight="1" thickBot="1">
      <c r="A45" s="127"/>
      <c r="B45" s="116" t="s">
        <v>16</v>
      </c>
      <c r="C45" s="117"/>
      <c r="D45" s="16">
        <f>D12-D43</f>
        <v>0</v>
      </c>
      <c r="E45" s="39">
        <f>E12-E43</f>
        <v>4.050000000000182</v>
      </c>
      <c r="F45" s="40">
        <f>F12-F43</f>
        <v>3.8474999999998545</v>
      </c>
      <c r="G45" s="29"/>
      <c r="H45" s="22"/>
    </row>
    <row r="46" spans="1:8" s="1" customFormat="1" ht="19.5" customHeight="1">
      <c r="A46" s="141" t="s">
        <v>21</v>
      </c>
      <c r="B46" s="128" t="s">
        <v>15</v>
      </c>
      <c r="C46" s="129"/>
      <c r="D46" s="20">
        <f>D12/D41</f>
        <v>1.0750366032210834</v>
      </c>
      <c r="E46" s="43">
        <f>E12/E41</f>
        <v>1.030173887880462</v>
      </c>
      <c r="F46" s="44">
        <f>F12/F41</f>
        <v>1.0301373034130532</v>
      </c>
      <c r="G46" s="29"/>
      <c r="H46" s="22"/>
    </row>
    <row r="47" spans="1:8" s="1" customFormat="1" ht="19.5" customHeight="1" thickBot="1">
      <c r="A47" s="127"/>
      <c r="B47" s="116" t="s">
        <v>16</v>
      </c>
      <c r="C47" s="117"/>
      <c r="D47" s="21">
        <f>D12/D43</f>
        <v>1</v>
      </c>
      <c r="E47" s="45">
        <f>E12/E43</f>
        <v>1.0006899547696317</v>
      </c>
      <c r="F47" s="46">
        <f>F12/F43</f>
        <v>1.000655434420145</v>
      </c>
      <c r="G47" s="29"/>
      <c r="H47" s="22"/>
    </row>
    <row r="48" spans="1:6" ht="13.5">
      <c r="A48" t="s">
        <v>27</v>
      </c>
      <c r="B48" s="9"/>
      <c r="C48" s="9"/>
      <c r="D48" s="9"/>
      <c r="E48" s="9"/>
      <c r="F48" s="9"/>
    </row>
  </sheetData>
  <sheetProtection/>
  <mergeCells count="22">
    <mergeCell ref="A2:F2"/>
    <mergeCell ref="E5:F5"/>
    <mergeCell ref="A7:C8"/>
    <mergeCell ref="J7:L7"/>
    <mergeCell ref="A9:A12"/>
    <mergeCell ref="B9:C9"/>
    <mergeCell ref="B10:C10"/>
    <mergeCell ref="B11:C11"/>
    <mergeCell ref="B12:C12"/>
    <mergeCell ref="A13:A43"/>
    <mergeCell ref="B13:B28"/>
    <mergeCell ref="B29:B36"/>
    <mergeCell ref="B37:B40"/>
    <mergeCell ref="B41:C41"/>
    <mergeCell ref="B42:C42"/>
    <mergeCell ref="B43:C43"/>
    <mergeCell ref="A44:A45"/>
    <mergeCell ref="B44:C44"/>
    <mergeCell ref="B45:C45"/>
    <mergeCell ref="A46:A47"/>
    <mergeCell ref="B46:C46"/>
    <mergeCell ref="B47:C47"/>
  </mergeCells>
  <dataValidations count="1">
    <dataValidation allowBlank="1" showInputMessage="1" showErrorMessage="1" imeMode="hiragana" sqref="E5:F5"/>
  </dataValidations>
  <printOptions horizontalCentered="1"/>
  <pageMargins left="0" right="0" top="0.1968503937007874" bottom="0" header="0.31496062992125984" footer="0.35433070866141736"/>
  <pageSetup fitToHeight="1" fitToWidth="1" horizontalDpi="600" verticalDpi="600" orientation="portrait" paperSize="9" scale="97" r:id="rId3"/>
  <headerFooter alignWithMargins="0">
    <oddHeader>&amp;R&amp;"ＭＳ 明朝,標準"&amp;12様式 38-2</oddHeader>
    <oddFooter>&amp;R&amp;"ＭＳ ゴシック,標準"&amp;10[0912]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4.25390625" style="0" customWidth="1"/>
    <col min="3" max="3" width="22.50390625" style="0" customWidth="1"/>
    <col min="4" max="6" width="15.75390625" style="0" customWidth="1"/>
    <col min="7" max="7" width="13.00390625" style="29" hidden="1" customWidth="1"/>
    <col min="8" max="8" width="6.25390625" style="22" hidden="1" customWidth="1"/>
    <col min="9" max="9" width="0" style="0" hidden="1" customWidth="1"/>
    <col min="10" max="10" width="21.00390625" style="0" hidden="1" customWidth="1"/>
    <col min="11" max="12" width="0" style="0" hidden="1" customWidth="1"/>
    <col min="13" max="13" width="24.75390625" style="0" bestFit="1" customWidth="1"/>
  </cols>
  <sheetData>
    <row r="1" spans="1:6" ht="17.25">
      <c r="A1" s="2"/>
      <c r="B1" s="2"/>
      <c r="C1" s="2"/>
      <c r="D1" s="2"/>
      <c r="E1" s="2"/>
      <c r="F1" s="2"/>
    </row>
    <row r="2" spans="1:6" ht="21">
      <c r="A2" s="131" t="s">
        <v>22</v>
      </c>
      <c r="B2" s="131"/>
      <c r="C2" s="131"/>
      <c r="D2" s="131"/>
      <c r="E2" s="131"/>
      <c r="F2" s="131"/>
    </row>
    <row r="4" ht="17.25">
      <c r="E4" s="3"/>
    </row>
    <row r="5" spans="4:13" ht="14.25">
      <c r="D5" s="25" t="s">
        <v>26</v>
      </c>
      <c r="E5" s="144"/>
      <c r="F5" s="144"/>
      <c r="G5" s="47" t="str">
        <f>A48</f>
        <v>※Ｇ2001cc～3000cc未満</v>
      </c>
      <c r="M5" s="56" t="s">
        <v>86</v>
      </c>
    </row>
    <row r="6" ht="6" customHeight="1" thickBot="1"/>
    <row r="7" spans="1:12" s="1" customFormat="1" ht="19.5" customHeight="1" thickBot="1">
      <c r="A7" s="133" t="s">
        <v>55</v>
      </c>
      <c r="B7" s="134"/>
      <c r="C7" s="135"/>
      <c r="D7" s="26" t="s">
        <v>25</v>
      </c>
      <c r="E7" s="27" t="s">
        <v>23</v>
      </c>
      <c r="F7" s="28" t="s">
        <v>24</v>
      </c>
      <c r="G7" s="29" t="s">
        <v>35</v>
      </c>
      <c r="H7" s="23">
        <f>ＬＰＧ!$H$7</f>
        <v>-0.4</v>
      </c>
      <c r="J7" s="142" t="s">
        <v>56</v>
      </c>
      <c r="K7" s="143"/>
      <c r="L7" s="143"/>
    </row>
    <row r="8" spans="1:12" s="1" customFormat="1" ht="19.5" customHeight="1" thickBot="1">
      <c r="A8" s="136"/>
      <c r="B8" s="137"/>
      <c r="C8" s="138"/>
      <c r="D8" s="4" t="s">
        <v>2</v>
      </c>
      <c r="E8" s="5" t="s">
        <v>2</v>
      </c>
      <c r="F8" s="6" t="s">
        <v>2</v>
      </c>
      <c r="G8" s="29" t="s">
        <v>37</v>
      </c>
      <c r="H8" s="23">
        <f>ＬＰＧ!$H$8</f>
        <v>-0.4</v>
      </c>
      <c r="J8" s="31" t="s">
        <v>57</v>
      </c>
      <c r="K8" s="31" t="s">
        <v>58</v>
      </c>
      <c r="L8" s="31" t="s">
        <v>59</v>
      </c>
    </row>
    <row r="9" spans="1:12" s="1" customFormat="1" ht="19.5" customHeight="1" thickBot="1">
      <c r="A9" s="119" t="s">
        <v>0</v>
      </c>
      <c r="B9" s="139" t="s">
        <v>1</v>
      </c>
      <c r="C9" s="140"/>
      <c r="D9" s="10">
        <v>6689</v>
      </c>
      <c r="E9" s="11">
        <f>D9</f>
        <v>6689</v>
      </c>
      <c r="F9" s="12">
        <f>D9</f>
        <v>6689</v>
      </c>
      <c r="G9" s="29" t="s">
        <v>36</v>
      </c>
      <c r="H9" s="23">
        <f>ＬＰＧ!$H$9</f>
        <v>-2.1</v>
      </c>
      <c r="J9" s="32" t="s">
        <v>60</v>
      </c>
      <c r="K9" s="33">
        <v>29500</v>
      </c>
      <c r="L9" s="33">
        <v>7500</v>
      </c>
    </row>
    <row r="10" spans="1:12" s="1" customFormat="1" ht="19.5" customHeight="1" thickBot="1">
      <c r="A10" s="120"/>
      <c r="B10" s="114" t="s">
        <v>3</v>
      </c>
      <c r="C10" s="115"/>
      <c r="D10" s="13">
        <v>0</v>
      </c>
      <c r="E10" s="14">
        <f>D10</f>
        <v>0</v>
      </c>
      <c r="F10" s="15">
        <f>D10</f>
        <v>0</v>
      </c>
      <c r="G10" s="29" t="s">
        <v>38</v>
      </c>
      <c r="H10" s="23">
        <f>ＬＰＧ!$H$10</f>
        <v>-2.1</v>
      </c>
      <c r="J10" s="32" t="s">
        <v>61</v>
      </c>
      <c r="K10" s="33">
        <v>34500</v>
      </c>
      <c r="L10" s="33">
        <v>8500</v>
      </c>
    </row>
    <row r="11" spans="1:12" s="1" customFormat="1" ht="19.5" customHeight="1" thickBot="1">
      <c r="A11" s="120"/>
      <c r="B11" s="114" t="s">
        <v>4</v>
      </c>
      <c r="C11" s="115"/>
      <c r="D11" s="13">
        <v>0</v>
      </c>
      <c r="E11" s="14">
        <f>D11</f>
        <v>0</v>
      </c>
      <c r="F11" s="15">
        <f>D11</f>
        <v>0</v>
      </c>
      <c r="G11" s="29" t="s">
        <v>77</v>
      </c>
      <c r="H11" s="23">
        <f>ＬＰＧ!$H$11</f>
        <v>0.1</v>
      </c>
      <c r="J11" s="32" t="s">
        <v>62</v>
      </c>
      <c r="K11" s="33">
        <v>39500</v>
      </c>
      <c r="L11" s="33">
        <v>9500</v>
      </c>
    </row>
    <row r="12" spans="1:12" s="1" customFormat="1" ht="19.5" customHeight="1" thickBot="1">
      <c r="A12" s="121"/>
      <c r="B12" s="116" t="s">
        <v>5</v>
      </c>
      <c r="C12" s="117"/>
      <c r="D12" s="16">
        <f>SUM(D9:D11)</f>
        <v>6689</v>
      </c>
      <c r="E12" s="17">
        <f>SUM(E9:E11)</f>
        <v>6689</v>
      </c>
      <c r="F12" s="18">
        <f>SUM(F9:F11)</f>
        <v>6689</v>
      </c>
      <c r="G12" s="29" t="s">
        <v>79</v>
      </c>
      <c r="H12" s="22">
        <v>39658</v>
      </c>
      <c r="J12" s="32" t="s">
        <v>63</v>
      </c>
      <c r="K12" s="33">
        <v>45000</v>
      </c>
      <c r="L12" s="33">
        <v>13800</v>
      </c>
    </row>
    <row r="13" spans="1:12" s="1" customFormat="1" ht="19.5" customHeight="1" thickBot="1">
      <c r="A13" s="119" t="s">
        <v>19</v>
      </c>
      <c r="B13" s="122" t="s">
        <v>17</v>
      </c>
      <c r="C13" s="7" t="s">
        <v>6</v>
      </c>
      <c r="D13" s="10">
        <v>3000</v>
      </c>
      <c r="E13" s="11">
        <f>D13</f>
        <v>3000</v>
      </c>
      <c r="F13" s="12">
        <f>ROUND(E13+E13*H11/100,0)</f>
        <v>3003</v>
      </c>
      <c r="G13" s="29" t="s">
        <v>31</v>
      </c>
      <c r="H13" s="22">
        <v>39658</v>
      </c>
      <c r="J13" s="32" t="s">
        <v>64</v>
      </c>
      <c r="K13" s="33">
        <v>51000</v>
      </c>
      <c r="L13" s="33">
        <v>15700</v>
      </c>
    </row>
    <row r="14" spans="1:12" s="1" customFormat="1" ht="19.5" customHeight="1" thickBot="1">
      <c r="A14" s="120"/>
      <c r="B14" s="123"/>
      <c r="C14" s="8" t="s">
        <v>41</v>
      </c>
      <c r="D14" s="13">
        <v>892</v>
      </c>
      <c r="E14" s="14">
        <f>D14*(H12/H13)</f>
        <v>892</v>
      </c>
      <c r="F14" s="15">
        <f>D14*(H12/H13)</f>
        <v>892</v>
      </c>
      <c r="G14" s="29" t="s">
        <v>33</v>
      </c>
      <c r="H14" s="22">
        <v>3300</v>
      </c>
      <c r="J14" s="32" t="s">
        <v>65</v>
      </c>
      <c r="K14" s="33">
        <v>58000</v>
      </c>
      <c r="L14" s="33">
        <v>17900</v>
      </c>
    </row>
    <row r="15" spans="1:12" s="1" customFormat="1" ht="19.5" customHeight="1" thickBot="1">
      <c r="A15" s="120"/>
      <c r="B15" s="123"/>
      <c r="C15" s="8" t="s">
        <v>32</v>
      </c>
      <c r="D15" s="13">
        <v>21</v>
      </c>
      <c r="E15" s="30">
        <f>ROUND(D15*(1+H7/100),0)</f>
        <v>21</v>
      </c>
      <c r="F15" s="15">
        <f>ROUND(D15*(1+H8/100),0)</f>
        <v>21</v>
      </c>
      <c r="G15" s="29" t="s">
        <v>34</v>
      </c>
      <c r="H15" s="23">
        <v>6</v>
      </c>
      <c r="J15" s="32" t="s">
        <v>66</v>
      </c>
      <c r="K15" s="33">
        <v>66500</v>
      </c>
      <c r="L15" s="33">
        <v>20500</v>
      </c>
    </row>
    <row r="16" spans="1:12" s="1" customFormat="1" ht="19.5" customHeight="1" thickBot="1">
      <c r="A16" s="120"/>
      <c r="B16" s="123"/>
      <c r="C16" s="8" t="s">
        <v>7</v>
      </c>
      <c r="D16" s="13">
        <v>260</v>
      </c>
      <c r="E16" s="14">
        <f>ROUND(D16*(1+(H7/100+H9/100)/2),0)</f>
        <v>257</v>
      </c>
      <c r="F16" s="15">
        <f>ROUND(D16*(1+(H8/100+H10/100)/2),0)</f>
        <v>257</v>
      </c>
      <c r="G16" s="9" t="s">
        <v>76</v>
      </c>
      <c r="H16" s="9">
        <v>1600</v>
      </c>
      <c r="J16" s="32" t="s">
        <v>67</v>
      </c>
      <c r="K16" s="33">
        <v>76500</v>
      </c>
      <c r="L16" s="33">
        <v>23600</v>
      </c>
    </row>
    <row r="17" spans="1:12" s="1" customFormat="1" ht="19.5" customHeight="1" thickBot="1">
      <c r="A17" s="120"/>
      <c r="B17" s="123"/>
      <c r="C17" s="8" t="s">
        <v>8</v>
      </c>
      <c r="D17" s="13">
        <v>605</v>
      </c>
      <c r="E17" s="14">
        <f>ROUND(H14*(1-0.1)/H15,0)</f>
        <v>495</v>
      </c>
      <c r="F17" s="15">
        <f>ROUND(H14*(1-0.1)/H15,0)</f>
        <v>495</v>
      </c>
      <c r="G17" s="29" t="s">
        <v>75</v>
      </c>
      <c r="H17" s="9">
        <v>100</v>
      </c>
      <c r="J17" s="32" t="s">
        <v>68</v>
      </c>
      <c r="K17" s="33">
        <v>88000</v>
      </c>
      <c r="L17" s="33">
        <v>27200</v>
      </c>
    </row>
    <row r="18" spans="1:12" s="1" customFormat="1" ht="19.5" customHeight="1" thickBot="1">
      <c r="A18" s="120"/>
      <c r="B18" s="123"/>
      <c r="C18" s="8" t="s">
        <v>42</v>
      </c>
      <c r="D18" s="13">
        <v>27</v>
      </c>
      <c r="E18" s="14">
        <f>D18</f>
        <v>27</v>
      </c>
      <c r="F18" s="15">
        <f>E18</f>
        <v>27</v>
      </c>
      <c r="G18" s="29" t="s">
        <v>74</v>
      </c>
      <c r="H18" s="36">
        <v>0.01875</v>
      </c>
      <c r="J18" s="32" t="s">
        <v>69</v>
      </c>
      <c r="K18" s="33">
        <v>111000</v>
      </c>
      <c r="L18" s="33">
        <v>40700</v>
      </c>
    </row>
    <row r="19" spans="1:8" s="1" customFormat="1" ht="19.5" customHeight="1">
      <c r="A19" s="120"/>
      <c r="B19" s="123"/>
      <c r="C19" s="8" t="s">
        <v>43</v>
      </c>
      <c r="D19" s="13">
        <v>1</v>
      </c>
      <c r="E19" s="14">
        <f>ROUND(D19*(1+H7/100),0)</f>
        <v>1</v>
      </c>
      <c r="F19" s="15">
        <f>ROUND(E19*(1+H8/100),0)</f>
        <v>1</v>
      </c>
      <c r="G19" s="29" t="s">
        <v>40</v>
      </c>
      <c r="H19" s="22">
        <v>2612</v>
      </c>
    </row>
    <row r="20" spans="1:10" s="1" customFormat="1" ht="19.5" customHeight="1">
      <c r="A20" s="120"/>
      <c r="B20" s="123"/>
      <c r="C20" s="8" t="s">
        <v>44</v>
      </c>
      <c r="D20" s="13">
        <v>25</v>
      </c>
      <c r="E20" s="30">
        <f>ROUND((L11+2800*3)/1000,0)</f>
        <v>18</v>
      </c>
      <c r="F20" s="35">
        <f>ROUND((L11+2800*3)/1000,0)</f>
        <v>18</v>
      </c>
      <c r="G20" s="29" t="s">
        <v>78</v>
      </c>
      <c r="H20" s="24">
        <v>0</v>
      </c>
      <c r="J20" s="1" t="s">
        <v>71</v>
      </c>
    </row>
    <row r="21" spans="1:10" s="1" customFormat="1" ht="19.5" customHeight="1">
      <c r="A21" s="120"/>
      <c r="B21" s="123"/>
      <c r="C21" s="8" t="s">
        <v>45</v>
      </c>
      <c r="D21" s="13">
        <v>0</v>
      </c>
      <c r="E21" s="14">
        <f aca="true" t="shared" si="0" ref="E21:F23">D21</f>
        <v>0</v>
      </c>
      <c r="F21" s="15">
        <f t="shared" si="0"/>
        <v>0</v>
      </c>
      <c r="G21" s="9"/>
      <c r="H21" s="9"/>
      <c r="J21" s="34" t="s">
        <v>70</v>
      </c>
    </row>
    <row r="22" spans="1:6" s="1" customFormat="1" ht="19.5" customHeight="1">
      <c r="A22" s="120"/>
      <c r="B22" s="123"/>
      <c r="C22" s="8" t="s">
        <v>46</v>
      </c>
      <c r="D22" s="13">
        <v>24</v>
      </c>
      <c r="E22" s="14">
        <f t="shared" si="0"/>
        <v>24</v>
      </c>
      <c r="F22" s="15">
        <f t="shared" si="0"/>
        <v>24</v>
      </c>
    </row>
    <row r="23" spans="1:10" s="1" customFormat="1" ht="19.5" customHeight="1">
      <c r="A23" s="120"/>
      <c r="B23" s="123"/>
      <c r="C23" s="8" t="s">
        <v>47</v>
      </c>
      <c r="D23" s="13">
        <v>55</v>
      </c>
      <c r="E23" s="14">
        <f t="shared" si="0"/>
        <v>55</v>
      </c>
      <c r="F23" s="15">
        <f t="shared" si="0"/>
        <v>55</v>
      </c>
      <c r="G23" s="29"/>
      <c r="H23" s="24"/>
      <c r="J23" s="1" t="s">
        <v>73</v>
      </c>
    </row>
    <row r="24" spans="1:10" s="1" customFormat="1" ht="19.5" customHeight="1">
      <c r="A24" s="120"/>
      <c r="B24" s="123"/>
      <c r="C24" s="8" t="s">
        <v>48</v>
      </c>
      <c r="D24" s="13">
        <v>0</v>
      </c>
      <c r="E24" s="14">
        <f>D24</f>
        <v>0</v>
      </c>
      <c r="F24" s="15">
        <f>D24</f>
        <v>0</v>
      </c>
      <c r="G24" s="29"/>
      <c r="H24" s="24"/>
      <c r="J24" s="1" t="s">
        <v>72</v>
      </c>
    </row>
    <row r="25" spans="1:8" s="1" customFormat="1" ht="19.5" customHeight="1">
      <c r="A25" s="120"/>
      <c r="B25" s="123"/>
      <c r="C25" s="8" t="s">
        <v>49</v>
      </c>
      <c r="D25" s="13">
        <v>4</v>
      </c>
      <c r="E25" s="14">
        <f>D25</f>
        <v>4</v>
      </c>
      <c r="F25" s="15">
        <f>E25</f>
        <v>4</v>
      </c>
      <c r="G25" s="29"/>
      <c r="H25" s="24"/>
    </row>
    <row r="26" spans="1:8" s="1" customFormat="1" ht="19.5" customHeight="1">
      <c r="A26" s="120"/>
      <c r="B26" s="123"/>
      <c r="C26" s="8" t="s">
        <v>80</v>
      </c>
      <c r="D26" s="13">
        <v>0</v>
      </c>
      <c r="E26" s="14">
        <f>D26</f>
        <v>0</v>
      </c>
      <c r="F26" s="15">
        <f>D26</f>
        <v>0</v>
      </c>
      <c r="G26" s="29"/>
      <c r="H26" s="24"/>
    </row>
    <row r="27" spans="1:8" s="1" customFormat="1" ht="19.5" customHeight="1">
      <c r="A27" s="120"/>
      <c r="B27" s="123"/>
      <c r="C27" s="8" t="s">
        <v>9</v>
      </c>
      <c r="D27" s="13">
        <v>86</v>
      </c>
      <c r="E27" s="14">
        <f>ROUND(D27*(1+H7/100),0)</f>
        <v>86</v>
      </c>
      <c r="F27" s="15">
        <f>ROUND(E27*(1+H8/100),0)</f>
        <v>86</v>
      </c>
      <c r="G27" s="29"/>
      <c r="H27" s="22"/>
    </row>
    <row r="28" spans="1:8" s="1" customFormat="1" ht="19.5" customHeight="1">
      <c r="A28" s="120"/>
      <c r="B28" s="123"/>
      <c r="C28" s="8" t="s">
        <v>10</v>
      </c>
      <c r="D28" s="13">
        <f>SUM(D13:D27)</f>
        <v>5000</v>
      </c>
      <c r="E28" s="14">
        <f>SUM(E13:E27)</f>
        <v>4880</v>
      </c>
      <c r="F28" s="15">
        <f>SUM(F13:F27)</f>
        <v>4883</v>
      </c>
      <c r="G28" s="29"/>
      <c r="H28" s="22"/>
    </row>
    <row r="29" spans="1:8" s="1" customFormat="1" ht="19.5" customHeight="1">
      <c r="A29" s="120"/>
      <c r="B29" s="123" t="s">
        <v>18</v>
      </c>
      <c r="C29" s="8" t="s">
        <v>6</v>
      </c>
      <c r="D29" s="13">
        <v>20</v>
      </c>
      <c r="E29" s="14">
        <f>D29</f>
        <v>20</v>
      </c>
      <c r="F29" s="15">
        <f>ROUND(E29+E29*H11/100,0)</f>
        <v>20</v>
      </c>
      <c r="G29" s="29"/>
      <c r="H29" s="22"/>
    </row>
    <row r="30" spans="1:8" s="1" customFormat="1" ht="19.5" customHeight="1">
      <c r="A30" s="120"/>
      <c r="B30" s="123"/>
      <c r="C30" s="8" t="s">
        <v>39</v>
      </c>
      <c r="D30" s="13">
        <v>36</v>
      </c>
      <c r="E30" s="37">
        <f>((D12-D43+D13+D29)-2900)*0.05</f>
        <v>6</v>
      </c>
      <c r="F30" s="38">
        <f>((E12-E43+E13+E29)-2900)*0.05</f>
        <v>18.95</v>
      </c>
      <c r="G30" s="29"/>
      <c r="H30" s="22"/>
    </row>
    <row r="31" spans="1:8" s="1" customFormat="1" ht="19.5" customHeight="1">
      <c r="A31" s="120"/>
      <c r="B31" s="123"/>
      <c r="C31" s="8" t="s">
        <v>45</v>
      </c>
      <c r="D31" s="13">
        <v>286</v>
      </c>
      <c r="E31" s="14">
        <f>D31</f>
        <v>286</v>
      </c>
      <c r="F31" s="15">
        <f>E31</f>
        <v>286</v>
      </c>
      <c r="G31" s="29"/>
      <c r="H31" s="22"/>
    </row>
    <row r="32" spans="1:8" s="1" customFormat="1" ht="19.5" customHeight="1">
      <c r="A32" s="120"/>
      <c r="B32" s="123"/>
      <c r="C32" s="8" t="s">
        <v>50</v>
      </c>
      <c r="D32" s="13">
        <v>54</v>
      </c>
      <c r="E32" s="14">
        <f>D32</f>
        <v>54</v>
      </c>
      <c r="F32" s="15">
        <f>D32</f>
        <v>54</v>
      </c>
      <c r="G32" s="29"/>
      <c r="H32" s="22"/>
    </row>
    <row r="33" spans="1:8" s="1" customFormat="1" ht="19.5" customHeight="1">
      <c r="A33" s="120"/>
      <c r="B33" s="123"/>
      <c r="C33" s="8" t="s">
        <v>51</v>
      </c>
      <c r="D33" s="13">
        <v>0</v>
      </c>
      <c r="E33" s="14">
        <f>D33</f>
        <v>0</v>
      </c>
      <c r="F33" s="15">
        <f>E33</f>
        <v>0</v>
      </c>
      <c r="G33" s="29"/>
      <c r="H33" s="22"/>
    </row>
    <row r="34" spans="1:8" s="1" customFormat="1" ht="19.5" customHeight="1">
      <c r="A34" s="120"/>
      <c r="B34" s="123"/>
      <c r="C34" s="8" t="s">
        <v>52</v>
      </c>
      <c r="D34" s="13">
        <v>837</v>
      </c>
      <c r="E34" s="14">
        <f>ROUND(D34*(1+H7/100),0)</f>
        <v>834</v>
      </c>
      <c r="F34" s="15">
        <f>ROUND(E34*(1+H8/100),0)</f>
        <v>831</v>
      </c>
      <c r="G34" s="29"/>
      <c r="H34" s="22"/>
    </row>
    <row r="35" spans="1:8" s="1" customFormat="1" ht="19.5" customHeight="1">
      <c r="A35" s="120"/>
      <c r="B35" s="123"/>
      <c r="C35" s="8" t="s">
        <v>81</v>
      </c>
      <c r="D35" s="55">
        <v>15000</v>
      </c>
      <c r="E35" s="53">
        <f>D35</f>
        <v>15000</v>
      </c>
      <c r="F35" s="54">
        <f>D35</f>
        <v>15000</v>
      </c>
      <c r="G35" s="29"/>
      <c r="H35" s="22"/>
    </row>
    <row r="36" spans="1:8" s="1" customFormat="1" ht="19.5" customHeight="1">
      <c r="A36" s="120"/>
      <c r="B36" s="123"/>
      <c r="C36" s="8" t="s">
        <v>10</v>
      </c>
      <c r="D36" s="13">
        <f>SUM(D29:D34)</f>
        <v>1233</v>
      </c>
      <c r="E36" s="14">
        <f>SUM(E29:E34)</f>
        <v>1200</v>
      </c>
      <c r="F36" s="15">
        <f>SUM(F29:F34)</f>
        <v>1209.95</v>
      </c>
      <c r="G36" s="29"/>
      <c r="H36" s="22"/>
    </row>
    <row r="37" spans="1:8" s="1" customFormat="1" ht="19.5" customHeight="1">
      <c r="A37" s="120"/>
      <c r="B37" s="145" t="s">
        <v>12</v>
      </c>
      <c r="C37" s="8" t="s">
        <v>53</v>
      </c>
      <c r="D37" s="13">
        <v>24</v>
      </c>
      <c r="E37" s="14">
        <f>ROUND(D37+H17*H18,0)</f>
        <v>26</v>
      </c>
      <c r="F37" s="15">
        <f>ROUND(D37+H17*H18,0)</f>
        <v>26</v>
      </c>
      <c r="G37" s="29"/>
      <c r="H37" s="22"/>
    </row>
    <row r="38" spans="1:8" s="1" customFormat="1" ht="19.5" customHeight="1">
      <c r="A38" s="120"/>
      <c r="B38" s="146"/>
      <c r="C38" s="8" t="s">
        <v>54</v>
      </c>
      <c r="D38" s="13">
        <v>0</v>
      </c>
      <c r="E38" s="14">
        <f>ROUND(H14*0.1-H16*(1/H15),0)</f>
        <v>63</v>
      </c>
      <c r="F38" s="15">
        <f>ROUND(H14*0.1-H16*(1/H15),0)</f>
        <v>63</v>
      </c>
      <c r="G38" s="29"/>
      <c r="H38" s="22"/>
    </row>
    <row r="39" spans="1:8" s="1" customFormat="1" ht="19.5" customHeight="1">
      <c r="A39" s="120"/>
      <c r="B39" s="146"/>
      <c r="C39" s="8" t="s">
        <v>11</v>
      </c>
      <c r="D39" s="13">
        <v>0</v>
      </c>
      <c r="E39" s="14">
        <f>D39</f>
        <v>0</v>
      </c>
      <c r="F39" s="15">
        <f>E39</f>
        <v>0</v>
      </c>
      <c r="G39" s="29"/>
      <c r="H39" s="22"/>
    </row>
    <row r="40" spans="1:8" s="1" customFormat="1" ht="19.5" customHeight="1">
      <c r="A40" s="120"/>
      <c r="B40" s="147"/>
      <c r="C40" s="8" t="s">
        <v>10</v>
      </c>
      <c r="D40" s="13">
        <f>SUM(D37:D39)</f>
        <v>24</v>
      </c>
      <c r="E40" s="14">
        <f>SUM(E37:E39)</f>
        <v>89</v>
      </c>
      <c r="F40" s="15">
        <f>SUM(F37:F39)</f>
        <v>89</v>
      </c>
      <c r="G40" s="29"/>
      <c r="H40" s="22"/>
    </row>
    <row r="41" spans="1:8" s="1" customFormat="1" ht="19.5" customHeight="1">
      <c r="A41" s="120"/>
      <c r="B41" s="114" t="s">
        <v>13</v>
      </c>
      <c r="C41" s="115"/>
      <c r="D41" s="13">
        <f>D28+D36+D40</f>
        <v>6257</v>
      </c>
      <c r="E41" s="14">
        <f>E28+E36+E40</f>
        <v>6169</v>
      </c>
      <c r="F41" s="15">
        <f>F28+F36+F40</f>
        <v>6181.95</v>
      </c>
      <c r="G41" s="29"/>
      <c r="H41" s="22"/>
    </row>
    <row r="42" spans="1:8" s="1" customFormat="1" ht="19.5" customHeight="1">
      <c r="A42" s="120"/>
      <c r="B42" s="114" t="s">
        <v>14</v>
      </c>
      <c r="C42" s="115"/>
      <c r="D42" s="13">
        <f>D12-D41</f>
        <v>432</v>
      </c>
      <c r="E42" s="37">
        <f>ROUND(H19*0.1/(1-H20),0)</f>
        <v>261</v>
      </c>
      <c r="F42" s="38">
        <f>ROUND(H19*0.1/(1-H20),0)</f>
        <v>261</v>
      </c>
      <c r="G42" s="29"/>
      <c r="H42" s="22"/>
    </row>
    <row r="43" spans="1:8" s="1" customFormat="1" ht="19.5" customHeight="1" thickBot="1">
      <c r="A43" s="121"/>
      <c r="B43" s="116" t="s">
        <v>13</v>
      </c>
      <c r="C43" s="117"/>
      <c r="D43" s="16">
        <f>SUM(D41:D42)</f>
        <v>6689</v>
      </c>
      <c r="E43" s="39">
        <f>SUM(E41:E42)</f>
        <v>6430</v>
      </c>
      <c r="F43" s="40">
        <f>SUM(F41:F42)</f>
        <v>6442.95</v>
      </c>
      <c r="G43" s="29"/>
      <c r="H43" s="22"/>
    </row>
    <row r="44" spans="1:8" s="1" customFormat="1" ht="19.5" customHeight="1">
      <c r="A44" s="126" t="s">
        <v>20</v>
      </c>
      <c r="B44" s="128" t="s">
        <v>15</v>
      </c>
      <c r="C44" s="129"/>
      <c r="D44" s="19">
        <f>D12-D41</f>
        <v>432</v>
      </c>
      <c r="E44" s="41">
        <f>E12-E41</f>
        <v>520</v>
      </c>
      <c r="F44" s="42">
        <f>F12-F41</f>
        <v>507.0500000000002</v>
      </c>
      <c r="G44" s="29"/>
      <c r="H44" s="22"/>
    </row>
    <row r="45" spans="1:8" s="1" customFormat="1" ht="19.5" customHeight="1" thickBot="1">
      <c r="A45" s="127"/>
      <c r="B45" s="116" t="s">
        <v>16</v>
      </c>
      <c r="C45" s="117"/>
      <c r="D45" s="16">
        <f>D12-D43</f>
        <v>0</v>
      </c>
      <c r="E45" s="39">
        <f>E12-E43</f>
        <v>259</v>
      </c>
      <c r="F45" s="40">
        <f>F12-F43</f>
        <v>246.05000000000018</v>
      </c>
      <c r="G45" s="29"/>
      <c r="H45" s="22"/>
    </row>
    <row r="46" spans="1:8" s="1" customFormat="1" ht="19.5" customHeight="1">
      <c r="A46" s="141" t="s">
        <v>21</v>
      </c>
      <c r="B46" s="128" t="s">
        <v>15</v>
      </c>
      <c r="C46" s="129"/>
      <c r="D46" s="20">
        <f>D12/D41</f>
        <v>1.069042672207128</v>
      </c>
      <c r="E46" s="43">
        <f>E12/E41</f>
        <v>1.0842924298913925</v>
      </c>
      <c r="F46" s="44">
        <f>F12/F41</f>
        <v>1.0820210451394787</v>
      </c>
      <c r="G46" s="29"/>
      <c r="H46" s="22"/>
    </row>
    <row r="47" spans="1:8" s="1" customFormat="1" ht="19.5" customHeight="1" thickBot="1">
      <c r="A47" s="127"/>
      <c r="B47" s="116" t="s">
        <v>16</v>
      </c>
      <c r="C47" s="117"/>
      <c r="D47" s="21">
        <f>D12/D43</f>
        <v>1</v>
      </c>
      <c r="E47" s="45">
        <f>E12/E43</f>
        <v>1.0402799377916019</v>
      </c>
      <c r="F47" s="46">
        <f>F12/F43</f>
        <v>1.0381890283177737</v>
      </c>
      <c r="G47" s="29"/>
      <c r="H47" s="22"/>
    </row>
    <row r="48" spans="1:6" ht="13.5">
      <c r="A48" t="s">
        <v>28</v>
      </c>
      <c r="B48" s="9"/>
      <c r="C48" s="9"/>
      <c r="D48" s="9"/>
      <c r="E48" s="9"/>
      <c r="F48" s="9"/>
    </row>
  </sheetData>
  <sheetProtection/>
  <mergeCells count="22">
    <mergeCell ref="A2:F2"/>
    <mergeCell ref="E5:F5"/>
    <mergeCell ref="A7:C8"/>
    <mergeCell ref="J7:L7"/>
    <mergeCell ref="A9:A12"/>
    <mergeCell ref="B9:C9"/>
    <mergeCell ref="B10:C10"/>
    <mergeCell ref="B11:C11"/>
    <mergeCell ref="B12:C12"/>
    <mergeCell ref="A13:A43"/>
    <mergeCell ref="B13:B28"/>
    <mergeCell ref="B29:B36"/>
    <mergeCell ref="B37:B40"/>
    <mergeCell ref="B41:C41"/>
    <mergeCell ref="B42:C42"/>
    <mergeCell ref="B43:C43"/>
    <mergeCell ref="A44:A45"/>
    <mergeCell ref="B44:C44"/>
    <mergeCell ref="B45:C45"/>
    <mergeCell ref="A46:A47"/>
    <mergeCell ref="B46:C46"/>
    <mergeCell ref="B47:C47"/>
  </mergeCells>
  <dataValidations count="1">
    <dataValidation allowBlank="1" showInputMessage="1" showErrorMessage="1" imeMode="hiragana" sqref="E5:F5"/>
  </dataValidations>
  <printOptions horizontalCentered="1"/>
  <pageMargins left="0" right="0" top="0.1968503937007874" bottom="0" header="0.31496062992125984" footer="0.35433070866141736"/>
  <pageSetup fitToHeight="1" fitToWidth="1" horizontalDpi="600" verticalDpi="600" orientation="portrait" paperSize="9" scale="97" r:id="rId3"/>
  <headerFooter alignWithMargins="0">
    <oddHeader>&amp;R&amp;"ＭＳ 明朝,標準"&amp;12様式 38-3</oddHeader>
    <oddFooter>&amp;R&amp;"ＭＳ ゴシック,標準"&amp;10[0912]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4.25390625" style="0" customWidth="1"/>
    <col min="3" max="3" width="22.50390625" style="0" customWidth="1"/>
    <col min="4" max="6" width="15.75390625" style="0" customWidth="1"/>
    <col min="7" max="7" width="11.00390625" style="29" hidden="1" customWidth="1"/>
    <col min="8" max="8" width="6.25390625" style="22" hidden="1" customWidth="1"/>
    <col min="9" max="9" width="0" style="0" hidden="1" customWidth="1"/>
    <col min="10" max="10" width="21.00390625" style="0" hidden="1" customWidth="1"/>
    <col min="11" max="12" width="0" style="0" hidden="1" customWidth="1"/>
    <col min="13" max="13" width="24.75390625" style="0" bestFit="1" customWidth="1"/>
  </cols>
  <sheetData>
    <row r="1" spans="1:6" ht="17.25">
      <c r="A1" s="2"/>
      <c r="B1" s="2"/>
      <c r="C1" s="2"/>
      <c r="D1" s="2"/>
      <c r="E1" s="2"/>
      <c r="F1" s="2"/>
    </row>
    <row r="2" spans="1:6" ht="21">
      <c r="A2" s="131" t="s">
        <v>22</v>
      </c>
      <c r="B2" s="131"/>
      <c r="C2" s="131"/>
      <c r="D2" s="131"/>
      <c r="E2" s="131"/>
      <c r="F2" s="131"/>
    </row>
    <row r="4" ht="17.25">
      <c r="E4" s="3"/>
    </row>
    <row r="5" spans="4:13" ht="14.25">
      <c r="D5" s="25" t="s">
        <v>26</v>
      </c>
      <c r="E5" s="144"/>
      <c r="F5" s="144"/>
      <c r="G5" s="47" t="str">
        <f>A48</f>
        <v>※Ｇ3000cc以上</v>
      </c>
      <c r="M5" s="56" t="s">
        <v>86</v>
      </c>
    </row>
    <row r="6" ht="6" customHeight="1" thickBot="1"/>
    <row r="7" spans="1:12" s="1" customFormat="1" ht="19.5" customHeight="1" thickBot="1">
      <c r="A7" s="133" t="s">
        <v>55</v>
      </c>
      <c r="B7" s="134"/>
      <c r="C7" s="135"/>
      <c r="D7" s="26" t="s">
        <v>25</v>
      </c>
      <c r="E7" s="27" t="s">
        <v>23</v>
      </c>
      <c r="F7" s="28" t="s">
        <v>24</v>
      </c>
      <c r="G7" s="29" t="s">
        <v>35</v>
      </c>
      <c r="H7" s="23">
        <f>ＬＰＧ!$H$7</f>
        <v>-0.4</v>
      </c>
      <c r="J7" s="142" t="s">
        <v>56</v>
      </c>
      <c r="K7" s="143"/>
      <c r="L7" s="143"/>
    </row>
    <row r="8" spans="1:12" s="1" customFormat="1" ht="19.5" customHeight="1" thickBot="1">
      <c r="A8" s="136"/>
      <c r="B8" s="137"/>
      <c r="C8" s="138"/>
      <c r="D8" s="4" t="s">
        <v>2</v>
      </c>
      <c r="E8" s="5" t="s">
        <v>2</v>
      </c>
      <c r="F8" s="6" t="s">
        <v>2</v>
      </c>
      <c r="G8" s="29" t="s">
        <v>37</v>
      </c>
      <c r="H8" s="23">
        <f>ＬＰＧ!$H$8</f>
        <v>-0.4</v>
      </c>
      <c r="J8" s="31" t="s">
        <v>57</v>
      </c>
      <c r="K8" s="31" t="s">
        <v>58</v>
      </c>
      <c r="L8" s="31" t="s">
        <v>59</v>
      </c>
    </row>
    <row r="9" spans="1:12" s="1" customFormat="1" ht="19.5" customHeight="1" thickBot="1">
      <c r="A9" s="119" t="s">
        <v>0</v>
      </c>
      <c r="B9" s="139" t="s">
        <v>1</v>
      </c>
      <c r="C9" s="140"/>
      <c r="D9" s="10">
        <v>7693</v>
      </c>
      <c r="E9" s="11">
        <f>D9</f>
        <v>7693</v>
      </c>
      <c r="F9" s="12">
        <f>D9</f>
        <v>7693</v>
      </c>
      <c r="G9" s="29" t="s">
        <v>36</v>
      </c>
      <c r="H9" s="23">
        <f>ＬＰＧ!$H$9</f>
        <v>-2.1</v>
      </c>
      <c r="J9" s="32" t="s">
        <v>60</v>
      </c>
      <c r="K9" s="33">
        <v>29500</v>
      </c>
      <c r="L9" s="33">
        <v>7500</v>
      </c>
    </row>
    <row r="10" spans="1:12" s="1" customFormat="1" ht="19.5" customHeight="1" thickBot="1">
      <c r="A10" s="120"/>
      <c r="B10" s="114" t="s">
        <v>3</v>
      </c>
      <c r="C10" s="115"/>
      <c r="D10" s="13">
        <v>0</v>
      </c>
      <c r="E10" s="14">
        <f>D10</f>
        <v>0</v>
      </c>
      <c r="F10" s="15">
        <f>D10</f>
        <v>0</v>
      </c>
      <c r="G10" s="29" t="s">
        <v>38</v>
      </c>
      <c r="H10" s="23">
        <f>ＬＰＧ!$H$10</f>
        <v>-2.1</v>
      </c>
      <c r="J10" s="32" t="s">
        <v>61</v>
      </c>
      <c r="K10" s="33">
        <v>34500</v>
      </c>
      <c r="L10" s="33">
        <v>8500</v>
      </c>
    </row>
    <row r="11" spans="1:12" s="1" customFormat="1" ht="19.5" customHeight="1" thickBot="1">
      <c r="A11" s="120"/>
      <c r="B11" s="114" t="s">
        <v>4</v>
      </c>
      <c r="C11" s="115"/>
      <c r="D11" s="13">
        <v>0</v>
      </c>
      <c r="E11" s="14">
        <f>D11</f>
        <v>0</v>
      </c>
      <c r="F11" s="15">
        <f>D11</f>
        <v>0</v>
      </c>
      <c r="G11" s="29" t="s">
        <v>77</v>
      </c>
      <c r="H11" s="23">
        <f>ＬＰＧ!$H$11</f>
        <v>0.1</v>
      </c>
      <c r="J11" s="32" t="s">
        <v>62</v>
      </c>
      <c r="K11" s="33">
        <v>39500</v>
      </c>
      <c r="L11" s="33">
        <v>9500</v>
      </c>
    </row>
    <row r="12" spans="1:12" s="1" customFormat="1" ht="19.5" customHeight="1" thickBot="1">
      <c r="A12" s="121"/>
      <c r="B12" s="116" t="s">
        <v>5</v>
      </c>
      <c r="C12" s="117"/>
      <c r="D12" s="16">
        <f>SUM(D9:D11)</f>
        <v>7693</v>
      </c>
      <c r="E12" s="17">
        <f>SUM(E9:E11)</f>
        <v>7693</v>
      </c>
      <c r="F12" s="18">
        <f>SUM(F9:F11)</f>
        <v>7693</v>
      </c>
      <c r="G12" s="29" t="s">
        <v>79</v>
      </c>
      <c r="H12" s="22">
        <v>46148</v>
      </c>
      <c r="J12" s="32" t="s">
        <v>63</v>
      </c>
      <c r="K12" s="33">
        <v>45000</v>
      </c>
      <c r="L12" s="33">
        <v>13800</v>
      </c>
    </row>
    <row r="13" spans="1:12" s="1" customFormat="1" ht="19.5" customHeight="1" thickBot="1">
      <c r="A13" s="119" t="s">
        <v>19</v>
      </c>
      <c r="B13" s="122" t="s">
        <v>17</v>
      </c>
      <c r="C13" s="7" t="s">
        <v>6</v>
      </c>
      <c r="D13" s="10">
        <v>3000</v>
      </c>
      <c r="E13" s="11">
        <f>D13</f>
        <v>3000</v>
      </c>
      <c r="F13" s="12">
        <f>ROUND(E13+E13*H11/100,0)</f>
        <v>3003</v>
      </c>
      <c r="G13" s="29" t="s">
        <v>31</v>
      </c>
      <c r="H13" s="22">
        <v>46148</v>
      </c>
      <c r="J13" s="32" t="s">
        <v>64</v>
      </c>
      <c r="K13" s="33">
        <v>51000</v>
      </c>
      <c r="L13" s="33">
        <v>15700</v>
      </c>
    </row>
    <row r="14" spans="1:12" s="1" customFormat="1" ht="19.5" customHeight="1" thickBot="1">
      <c r="A14" s="120"/>
      <c r="B14" s="123"/>
      <c r="C14" s="8" t="s">
        <v>41</v>
      </c>
      <c r="D14" s="13">
        <v>1159</v>
      </c>
      <c r="E14" s="14">
        <f>D14*(H12/H13)</f>
        <v>1159</v>
      </c>
      <c r="F14" s="15">
        <f>D14*(H12/H13)</f>
        <v>1159</v>
      </c>
      <c r="G14" s="29" t="s">
        <v>33</v>
      </c>
      <c r="H14" s="22">
        <v>5800</v>
      </c>
      <c r="J14" s="32" t="s">
        <v>65</v>
      </c>
      <c r="K14" s="33">
        <v>58000</v>
      </c>
      <c r="L14" s="33">
        <v>17900</v>
      </c>
    </row>
    <row r="15" spans="1:12" s="1" customFormat="1" ht="19.5" customHeight="1" thickBot="1">
      <c r="A15" s="120"/>
      <c r="B15" s="123"/>
      <c r="C15" s="8" t="s">
        <v>32</v>
      </c>
      <c r="D15" s="13">
        <v>29</v>
      </c>
      <c r="E15" s="30">
        <f>ROUND(D15*(1+H7/100),0)</f>
        <v>29</v>
      </c>
      <c r="F15" s="15">
        <f>ROUND(D15*(1+H8/100),0)</f>
        <v>29</v>
      </c>
      <c r="G15" s="29" t="s">
        <v>34</v>
      </c>
      <c r="H15" s="23">
        <v>6</v>
      </c>
      <c r="J15" s="32" t="s">
        <v>66</v>
      </c>
      <c r="K15" s="33">
        <v>66500</v>
      </c>
      <c r="L15" s="33">
        <v>20500</v>
      </c>
    </row>
    <row r="16" spans="1:12" s="1" customFormat="1" ht="19.5" customHeight="1" thickBot="1">
      <c r="A16" s="120"/>
      <c r="B16" s="123"/>
      <c r="C16" s="8" t="s">
        <v>7</v>
      </c>
      <c r="D16" s="13">
        <v>352</v>
      </c>
      <c r="E16" s="14">
        <f>ROUND(D16*(1+(H7/100+H9/100)/2),0)</f>
        <v>348</v>
      </c>
      <c r="F16" s="15">
        <f>ROUND(D16*(1+(H8/100+H10/100)/2),0)</f>
        <v>348</v>
      </c>
      <c r="G16" s="9" t="s">
        <v>76</v>
      </c>
      <c r="H16" s="9">
        <v>1800</v>
      </c>
      <c r="J16" s="32" t="s">
        <v>67</v>
      </c>
      <c r="K16" s="33">
        <v>76500</v>
      </c>
      <c r="L16" s="33">
        <v>23600</v>
      </c>
    </row>
    <row r="17" spans="1:12" s="1" customFormat="1" ht="19.5" customHeight="1" thickBot="1">
      <c r="A17" s="120"/>
      <c r="B17" s="123"/>
      <c r="C17" s="8" t="s">
        <v>8</v>
      </c>
      <c r="D17" s="13">
        <v>778</v>
      </c>
      <c r="E17" s="14">
        <f>ROUND(H14*(1-0.1)/H15,0)</f>
        <v>870</v>
      </c>
      <c r="F17" s="15">
        <f>ROUND(H14*(1-0.1)/H15,0)</f>
        <v>870</v>
      </c>
      <c r="G17" s="29" t="s">
        <v>75</v>
      </c>
      <c r="H17" s="9">
        <v>120</v>
      </c>
      <c r="J17" s="32" t="s">
        <v>68</v>
      </c>
      <c r="K17" s="33">
        <v>88000</v>
      </c>
      <c r="L17" s="33">
        <v>27200</v>
      </c>
    </row>
    <row r="18" spans="1:12" s="1" customFormat="1" ht="19.5" customHeight="1" thickBot="1">
      <c r="A18" s="120"/>
      <c r="B18" s="123"/>
      <c r="C18" s="8" t="s">
        <v>42</v>
      </c>
      <c r="D18" s="13">
        <v>24</v>
      </c>
      <c r="E18" s="14">
        <f>D18</f>
        <v>24</v>
      </c>
      <c r="F18" s="15">
        <f>E18</f>
        <v>24</v>
      </c>
      <c r="G18" s="29" t="s">
        <v>74</v>
      </c>
      <c r="H18" s="36">
        <v>0.01875</v>
      </c>
      <c r="J18" s="32" t="s">
        <v>69</v>
      </c>
      <c r="K18" s="33">
        <v>111000</v>
      </c>
      <c r="L18" s="33">
        <v>40700</v>
      </c>
    </row>
    <row r="19" spans="1:8" s="1" customFormat="1" ht="19.5" customHeight="1">
      <c r="A19" s="120"/>
      <c r="B19" s="123"/>
      <c r="C19" s="8" t="s">
        <v>43</v>
      </c>
      <c r="D19" s="13">
        <v>1</v>
      </c>
      <c r="E19" s="14">
        <f>ROUND(D19*(1+H7/100),0)</f>
        <v>1</v>
      </c>
      <c r="F19" s="15">
        <f>ROUND(E19*(1+H8/100),0)</f>
        <v>1</v>
      </c>
      <c r="G19" s="29" t="s">
        <v>40</v>
      </c>
      <c r="H19" s="22">
        <v>2820</v>
      </c>
    </row>
    <row r="20" spans="1:10" s="1" customFormat="1" ht="19.5" customHeight="1">
      <c r="A20" s="120"/>
      <c r="B20" s="123"/>
      <c r="C20" s="8" t="s">
        <v>44</v>
      </c>
      <c r="D20" s="13">
        <v>34</v>
      </c>
      <c r="E20" s="30">
        <f>ROUND((L11+2800*3)/1000,0)</f>
        <v>18</v>
      </c>
      <c r="F20" s="35">
        <f>ROUND((L11+2800*3)/1000,0)</f>
        <v>18</v>
      </c>
      <c r="G20" s="29" t="s">
        <v>78</v>
      </c>
      <c r="H20" s="24">
        <v>0</v>
      </c>
      <c r="J20" s="1" t="s">
        <v>71</v>
      </c>
    </row>
    <row r="21" spans="1:10" s="1" customFormat="1" ht="19.5" customHeight="1">
      <c r="A21" s="120"/>
      <c r="B21" s="123"/>
      <c r="C21" s="8" t="s">
        <v>45</v>
      </c>
      <c r="D21" s="13">
        <v>0</v>
      </c>
      <c r="E21" s="14">
        <f aca="true" t="shared" si="0" ref="E21:F23">D21</f>
        <v>0</v>
      </c>
      <c r="F21" s="15">
        <f t="shared" si="0"/>
        <v>0</v>
      </c>
      <c r="G21" s="9"/>
      <c r="H21" s="9"/>
      <c r="J21" s="34" t="s">
        <v>70</v>
      </c>
    </row>
    <row r="22" spans="1:6" s="1" customFormat="1" ht="19.5" customHeight="1">
      <c r="A22" s="120"/>
      <c r="B22" s="123"/>
      <c r="C22" s="8" t="s">
        <v>46</v>
      </c>
      <c r="D22" s="13">
        <v>24</v>
      </c>
      <c r="E22" s="14">
        <f t="shared" si="0"/>
        <v>24</v>
      </c>
      <c r="F22" s="15">
        <f t="shared" si="0"/>
        <v>24</v>
      </c>
    </row>
    <row r="23" spans="1:10" s="1" customFormat="1" ht="19.5" customHeight="1">
      <c r="A23" s="120"/>
      <c r="B23" s="123"/>
      <c r="C23" s="8" t="s">
        <v>47</v>
      </c>
      <c r="D23" s="13">
        <v>69</v>
      </c>
      <c r="E23" s="14">
        <f t="shared" si="0"/>
        <v>69</v>
      </c>
      <c r="F23" s="15">
        <f t="shared" si="0"/>
        <v>69</v>
      </c>
      <c r="G23" s="29"/>
      <c r="H23" s="24"/>
      <c r="J23" s="1" t="s">
        <v>73</v>
      </c>
    </row>
    <row r="24" spans="1:10" s="1" customFormat="1" ht="19.5" customHeight="1">
      <c r="A24" s="120"/>
      <c r="B24" s="123"/>
      <c r="C24" s="8" t="s">
        <v>48</v>
      </c>
      <c r="D24" s="13">
        <v>0</v>
      </c>
      <c r="E24" s="14">
        <f>D24</f>
        <v>0</v>
      </c>
      <c r="F24" s="15">
        <f>D24</f>
        <v>0</v>
      </c>
      <c r="G24" s="29"/>
      <c r="H24" s="24"/>
      <c r="J24" s="1" t="s">
        <v>72</v>
      </c>
    </row>
    <row r="25" spans="1:8" s="1" customFormat="1" ht="19.5" customHeight="1">
      <c r="A25" s="120"/>
      <c r="B25" s="123"/>
      <c r="C25" s="8" t="s">
        <v>49</v>
      </c>
      <c r="D25" s="13">
        <v>5</v>
      </c>
      <c r="E25" s="14">
        <f>D25</f>
        <v>5</v>
      </c>
      <c r="F25" s="15">
        <f>E25</f>
        <v>5</v>
      </c>
      <c r="G25" s="29"/>
      <c r="H25" s="24"/>
    </row>
    <row r="26" spans="1:8" s="1" customFormat="1" ht="19.5" customHeight="1">
      <c r="A26" s="120"/>
      <c r="B26" s="123"/>
      <c r="C26" s="8" t="s">
        <v>80</v>
      </c>
      <c r="D26" s="13">
        <v>0</v>
      </c>
      <c r="E26" s="14">
        <f>D26</f>
        <v>0</v>
      </c>
      <c r="F26" s="15">
        <f>D26</f>
        <v>0</v>
      </c>
      <c r="G26" s="29"/>
      <c r="H26" s="24"/>
    </row>
    <row r="27" spans="1:8" s="1" customFormat="1" ht="19.5" customHeight="1">
      <c r="A27" s="120"/>
      <c r="B27" s="123"/>
      <c r="C27" s="8" t="s">
        <v>9</v>
      </c>
      <c r="D27" s="13">
        <v>117</v>
      </c>
      <c r="E27" s="14">
        <f>ROUND(D27*(1+H7/100),0)</f>
        <v>117</v>
      </c>
      <c r="F27" s="15">
        <f>ROUND(E27*(1+H8/100),0)</f>
        <v>117</v>
      </c>
      <c r="G27" s="29"/>
      <c r="H27" s="22"/>
    </row>
    <row r="28" spans="1:8" s="1" customFormat="1" ht="19.5" customHeight="1">
      <c r="A28" s="120"/>
      <c r="B28" s="123"/>
      <c r="C28" s="8" t="s">
        <v>10</v>
      </c>
      <c r="D28" s="13">
        <f>SUM(D13:D27)</f>
        <v>5592</v>
      </c>
      <c r="E28" s="14">
        <f>SUM(E13:E27)</f>
        <v>5664</v>
      </c>
      <c r="F28" s="15">
        <f>SUM(F13:F27)</f>
        <v>5667</v>
      </c>
      <c r="G28" s="29"/>
      <c r="H28" s="22"/>
    </row>
    <row r="29" spans="1:8" s="1" customFormat="1" ht="19.5" customHeight="1">
      <c r="A29" s="120"/>
      <c r="B29" s="123" t="s">
        <v>18</v>
      </c>
      <c r="C29" s="8" t="s">
        <v>6</v>
      </c>
      <c r="D29" s="13">
        <v>29</v>
      </c>
      <c r="E29" s="14">
        <f>D29</f>
        <v>29</v>
      </c>
      <c r="F29" s="15">
        <f>ROUND(E29+E29*H11/100,0)</f>
        <v>29</v>
      </c>
      <c r="G29" s="29"/>
      <c r="H29" s="22"/>
    </row>
    <row r="30" spans="1:8" s="1" customFormat="1" ht="19.5" customHeight="1">
      <c r="A30" s="120"/>
      <c r="B30" s="123"/>
      <c r="C30" s="8" t="s">
        <v>39</v>
      </c>
      <c r="D30" s="13">
        <v>48</v>
      </c>
      <c r="E30" s="37">
        <f>((D12-D43+D13+D29)-2900)*0.05</f>
        <v>6.45</v>
      </c>
      <c r="F30" s="38">
        <f>((E12-E43+E13+E29)-2900)*0.05</f>
        <v>8.927500000000009</v>
      </c>
      <c r="G30" s="29"/>
      <c r="H30" s="22"/>
    </row>
    <row r="31" spans="1:8" s="1" customFormat="1" ht="19.5" customHeight="1">
      <c r="A31" s="120"/>
      <c r="B31" s="123"/>
      <c r="C31" s="8" t="s">
        <v>45</v>
      </c>
      <c r="D31" s="13">
        <v>286</v>
      </c>
      <c r="E31" s="14">
        <f>D31</f>
        <v>286</v>
      </c>
      <c r="F31" s="15">
        <f>E31</f>
        <v>286</v>
      </c>
      <c r="G31" s="29"/>
      <c r="H31" s="22"/>
    </row>
    <row r="32" spans="1:8" s="1" customFormat="1" ht="19.5" customHeight="1">
      <c r="A32" s="120"/>
      <c r="B32" s="123"/>
      <c r="C32" s="8" t="s">
        <v>50</v>
      </c>
      <c r="D32" s="13">
        <v>77</v>
      </c>
      <c r="E32" s="14">
        <f>D32</f>
        <v>77</v>
      </c>
      <c r="F32" s="15">
        <f>D32</f>
        <v>77</v>
      </c>
      <c r="G32" s="29"/>
      <c r="H32" s="22"/>
    </row>
    <row r="33" spans="1:8" s="1" customFormat="1" ht="19.5" customHeight="1">
      <c r="A33" s="120"/>
      <c r="B33" s="123"/>
      <c r="C33" s="8" t="s">
        <v>51</v>
      </c>
      <c r="D33" s="13">
        <v>0</v>
      </c>
      <c r="E33" s="14">
        <f>D33</f>
        <v>0</v>
      </c>
      <c r="F33" s="15">
        <f>E33</f>
        <v>0</v>
      </c>
      <c r="G33" s="29"/>
      <c r="H33" s="22"/>
    </row>
    <row r="34" spans="1:8" s="1" customFormat="1" ht="19.5" customHeight="1">
      <c r="A34" s="120"/>
      <c r="B34" s="123"/>
      <c r="C34" s="8" t="s">
        <v>52</v>
      </c>
      <c r="D34" s="13">
        <v>985</v>
      </c>
      <c r="E34" s="14">
        <f>ROUND(D34*(1+H7/100),0)</f>
        <v>981</v>
      </c>
      <c r="F34" s="15">
        <f>ROUND(E34*(1+H8/100),0)</f>
        <v>977</v>
      </c>
      <c r="G34" s="29"/>
      <c r="H34" s="22"/>
    </row>
    <row r="35" spans="1:8" s="1" customFormat="1" ht="19.5" customHeight="1">
      <c r="A35" s="120"/>
      <c r="B35" s="123"/>
      <c r="C35" s="8" t="s">
        <v>81</v>
      </c>
      <c r="D35" s="55">
        <v>15000</v>
      </c>
      <c r="E35" s="53">
        <f>D35</f>
        <v>15000</v>
      </c>
      <c r="F35" s="54">
        <f>D35</f>
        <v>15000</v>
      </c>
      <c r="G35" s="29"/>
      <c r="H35" s="22"/>
    </row>
    <row r="36" spans="1:8" s="1" customFormat="1" ht="19.5" customHeight="1">
      <c r="A36" s="120"/>
      <c r="B36" s="123"/>
      <c r="C36" s="8" t="s">
        <v>10</v>
      </c>
      <c r="D36" s="13">
        <f>SUM(D29:D34)</f>
        <v>1425</v>
      </c>
      <c r="E36" s="14">
        <f>SUM(E29:E34)</f>
        <v>1379.45</v>
      </c>
      <c r="F36" s="15">
        <f>SUM(F29:F34)</f>
        <v>1377.9275</v>
      </c>
      <c r="G36" s="29"/>
      <c r="H36" s="22"/>
    </row>
    <row r="37" spans="1:8" s="1" customFormat="1" ht="19.5" customHeight="1">
      <c r="A37" s="120"/>
      <c r="B37" s="145" t="s">
        <v>12</v>
      </c>
      <c r="C37" s="8" t="s">
        <v>53</v>
      </c>
      <c r="D37" s="13">
        <v>36</v>
      </c>
      <c r="E37" s="14">
        <f>ROUND(D37+H17*H18,0)</f>
        <v>38</v>
      </c>
      <c r="F37" s="15">
        <f>ROUND(D37+H17*H18,0)</f>
        <v>38</v>
      </c>
      <c r="G37" s="29"/>
      <c r="H37" s="22"/>
    </row>
    <row r="38" spans="1:8" s="1" customFormat="1" ht="19.5" customHeight="1">
      <c r="A38" s="120"/>
      <c r="B38" s="146"/>
      <c r="C38" s="8" t="s">
        <v>54</v>
      </c>
      <c r="D38" s="13">
        <v>0</v>
      </c>
      <c r="E38" s="14">
        <f>ROUND(H14*0.1-H16*(1/H15),0)</f>
        <v>280</v>
      </c>
      <c r="F38" s="15">
        <f>ROUND(H14*0.1-H16*(1/H15),0)</f>
        <v>280</v>
      </c>
      <c r="G38" s="29"/>
      <c r="H38" s="22"/>
    </row>
    <row r="39" spans="1:8" s="1" customFormat="1" ht="19.5" customHeight="1">
      <c r="A39" s="120"/>
      <c r="B39" s="146"/>
      <c r="C39" s="8" t="s">
        <v>11</v>
      </c>
      <c r="D39" s="13">
        <v>0</v>
      </c>
      <c r="E39" s="14">
        <f>D39</f>
        <v>0</v>
      </c>
      <c r="F39" s="15">
        <f>E39</f>
        <v>0</v>
      </c>
      <c r="G39" s="29"/>
      <c r="H39" s="22"/>
    </row>
    <row r="40" spans="1:8" s="1" customFormat="1" ht="19.5" customHeight="1">
      <c r="A40" s="120"/>
      <c r="B40" s="147"/>
      <c r="C40" s="8" t="s">
        <v>10</v>
      </c>
      <c r="D40" s="13">
        <f>SUM(D37:D39)</f>
        <v>36</v>
      </c>
      <c r="E40" s="14">
        <f>SUM(E37:E39)</f>
        <v>318</v>
      </c>
      <c r="F40" s="15">
        <f>SUM(F37:F39)</f>
        <v>318</v>
      </c>
      <c r="G40" s="29"/>
      <c r="H40" s="22"/>
    </row>
    <row r="41" spans="1:8" s="1" customFormat="1" ht="19.5" customHeight="1">
      <c r="A41" s="120"/>
      <c r="B41" s="114" t="s">
        <v>13</v>
      </c>
      <c r="C41" s="115"/>
      <c r="D41" s="13">
        <f>D28+D36+D40</f>
        <v>7053</v>
      </c>
      <c r="E41" s="14">
        <f>E28+E36+E40</f>
        <v>7361.45</v>
      </c>
      <c r="F41" s="15">
        <f>F28+F36+F40</f>
        <v>7362.9275</v>
      </c>
      <c r="G41" s="29"/>
      <c r="H41" s="22"/>
    </row>
    <row r="42" spans="1:8" s="1" customFormat="1" ht="19.5" customHeight="1">
      <c r="A42" s="120"/>
      <c r="B42" s="114" t="s">
        <v>14</v>
      </c>
      <c r="C42" s="115"/>
      <c r="D42" s="13">
        <f>D12-D41</f>
        <v>640</v>
      </c>
      <c r="E42" s="37">
        <f>ROUND(H19*0.1/(1-H20),0)</f>
        <v>282</v>
      </c>
      <c r="F42" s="38">
        <f>ROUND(H19*0.1/(1-H20),0)</f>
        <v>282</v>
      </c>
      <c r="G42" s="29"/>
      <c r="H42" s="22"/>
    </row>
    <row r="43" spans="1:8" s="1" customFormat="1" ht="19.5" customHeight="1" thickBot="1">
      <c r="A43" s="121"/>
      <c r="B43" s="116" t="s">
        <v>13</v>
      </c>
      <c r="C43" s="117"/>
      <c r="D43" s="16">
        <f>SUM(D41:D42)</f>
        <v>7693</v>
      </c>
      <c r="E43" s="39">
        <f>SUM(E41:E42)</f>
        <v>7643.45</v>
      </c>
      <c r="F43" s="40">
        <f>SUM(F41:F42)</f>
        <v>7644.9275</v>
      </c>
      <c r="G43" s="29"/>
      <c r="H43" s="22"/>
    </row>
    <row r="44" spans="1:8" s="1" customFormat="1" ht="19.5" customHeight="1">
      <c r="A44" s="126" t="s">
        <v>20</v>
      </c>
      <c r="B44" s="128" t="s">
        <v>15</v>
      </c>
      <c r="C44" s="129"/>
      <c r="D44" s="19">
        <f>D12-D41</f>
        <v>640</v>
      </c>
      <c r="E44" s="41">
        <f>E12-E41</f>
        <v>331.5500000000002</v>
      </c>
      <c r="F44" s="42">
        <f>F12-F41</f>
        <v>330.0725000000002</v>
      </c>
      <c r="G44" s="29"/>
      <c r="H44" s="22"/>
    </row>
    <row r="45" spans="1:8" s="1" customFormat="1" ht="19.5" customHeight="1" thickBot="1">
      <c r="A45" s="127"/>
      <c r="B45" s="116" t="s">
        <v>16</v>
      </c>
      <c r="C45" s="117"/>
      <c r="D45" s="16">
        <f>D12-D43</f>
        <v>0</v>
      </c>
      <c r="E45" s="39">
        <f>E12-E43</f>
        <v>49.55000000000018</v>
      </c>
      <c r="F45" s="40">
        <f>F12-F43</f>
        <v>48.07250000000022</v>
      </c>
      <c r="G45" s="29"/>
      <c r="H45" s="22"/>
    </row>
    <row r="46" spans="1:8" s="1" customFormat="1" ht="19.5" customHeight="1">
      <c r="A46" s="141" t="s">
        <v>21</v>
      </c>
      <c r="B46" s="128" t="s">
        <v>15</v>
      </c>
      <c r="C46" s="129"/>
      <c r="D46" s="20">
        <f>D12/D41</f>
        <v>1.0907415284276194</v>
      </c>
      <c r="E46" s="43">
        <f>E12/E41</f>
        <v>1.0450386812380714</v>
      </c>
      <c r="F46" s="44">
        <f>F12/F41</f>
        <v>1.04482897597457</v>
      </c>
      <c r="G46" s="29"/>
      <c r="H46" s="22"/>
    </row>
    <row r="47" spans="1:8" s="1" customFormat="1" ht="19.5" customHeight="1" thickBot="1">
      <c r="A47" s="127"/>
      <c r="B47" s="116" t="s">
        <v>16</v>
      </c>
      <c r="C47" s="117"/>
      <c r="D47" s="21">
        <f>D12/D43</f>
        <v>1</v>
      </c>
      <c r="E47" s="45">
        <f>E12/E43</f>
        <v>1.0064826747084106</v>
      </c>
      <c r="F47" s="46">
        <f>F12/F43</f>
        <v>1.006288156427906</v>
      </c>
      <c r="G47" s="29"/>
      <c r="H47" s="22"/>
    </row>
    <row r="48" spans="1:6" ht="13.5">
      <c r="A48" t="s">
        <v>30</v>
      </c>
      <c r="B48" s="9"/>
      <c r="C48" s="9"/>
      <c r="D48" s="9"/>
      <c r="E48" s="9"/>
      <c r="F48" s="9"/>
    </row>
  </sheetData>
  <sheetProtection/>
  <mergeCells count="22">
    <mergeCell ref="A2:F2"/>
    <mergeCell ref="E5:F5"/>
    <mergeCell ref="A7:C8"/>
    <mergeCell ref="J7:L7"/>
    <mergeCell ref="A9:A12"/>
    <mergeCell ref="B9:C9"/>
    <mergeCell ref="B10:C10"/>
    <mergeCell ref="B11:C11"/>
    <mergeCell ref="B12:C12"/>
    <mergeCell ref="A13:A43"/>
    <mergeCell ref="B13:B28"/>
    <mergeCell ref="B29:B36"/>
    <mergeCell ref="B37:B40"/>
    <mergeCell ref="B41:C41"/>
    <mergeCell ref="B42:C42"/>
    <mergeCell ref="B43:C43"/>
    <mergeCell ref="A44:A45"/>
    <mergeCell ref="B44:C44"/>
    <mergeCell ref="B45:C45"/>
    <mergeCell ref="A46:A47"/>
    <mergeCell ref="B46:C46"/>
    <mergeCell ref="B47:C47"/>
  </mergeCells>
  <dataValidations count="1">
    <dataValidation allowBlank="1" showInputMessage="1" showErrorMessage="1" imeMode="hiragana" sqref="E5:F5"/>
  </dataValidations>
  <printOptions horizontalCentered="1"/>
  <pageMargins left="0" right="0" top="0.1968503937007874" bottom="0" header="0.31496062992125984" footer="0.35433070866141736"/>
  <pageSetup fitToHeight="1" fitToWidth="1" horizontalDpi="600" verticalDpi="600" orientation="portrait" paperSize="9" scale="97" r:id="rId3"/>
  <headerFooter alignWithMargins="0">
    <oddHeader>&amp;R&amp;"ＭＳ 明朝,標準"&amp;12様式 38-4</oddHeader>
    <oddFooter>&amp;R&amp;"ＭＳ ゴシック,標準"&amp;10[0912]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nakadai</cp:lastModifiedBy>
  <cp:lastPrinted>2010-01-26T03:02:53Z</cp:lastPrinted>
  <dcterms:created xsi:type="dcterms:W3CDTF">2003-12-12T01:25:59Z</dcterms:created>
  <dcterms:modified xsi:type="dcterms:W3CDTF">2010-03-01T06:17:07Z</dcterms:modified>
  <cp:category/>
  <cp:version/>
  <cp:contentType/>
  <cp:contentStatus/>
</cp:coreProperties>
</file>